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t1185107\Desktop\"/>
    </mc:Choice>
  </mc:AlternateContent>
  <workbookProtection workbookPassword="8002" lockStructure="1"/>
  <bookViews>
    <workbookView showSheetTabs="0" xWindow="0" yWindow="0" windowWidth="20490" windowHeight="7230" tabRatio="741"/>
  </bookViews>
  <sheets>
    <sheet name="①.表紙" sheetId="17" r:id="rId1"/>
    <sheet name="②.自家用受電設備の工事に関するお願い" sheetId="4" r:id="rId2"/>
    <sheet name="③.入力シート" sheetId="2" r:id="rId3"/>
    <sheet name="④.自家用図面確認・協議票" sheetId="5" r:id="rId4"/>
    <sheet name="⑤-1.推奨機器一覧表" sheetId="3" r:id="rId5"/>
    <sheet name="⑤-2.計器関係" sheetId="6" r:id="rId6"/>
    <sheet name="⑤-3.柱上VCT" sheetId="16" r:id="rId7"/>
    <sheet name="⑤-4.開閉器の施設方法" sheetId="24" r:id="rId8"/>
    <sheet name="⑤-5.開閉器" sheetId="7" r:id="rId9"/>
    <sheet name="⑤-6.ケーブル" sheetId="8" r:id="rId10"/>
    <sheet name="⑤-7.遮断器" sheetId="9" r:id="rId11"/>
    <sheet name="⑤-8.Tr・SC" sheetId="10" r:id="rId12"/>
    <sheet name="⑤-9.SCについてのお願い" sheetId="12" r:id="rId13"/>
    <sheet name="⑥.設備調書" sheetId="11" r:id="rId14"/>
    <sheet name="→以降非表示" sheetId="21" state="hidden" r:id="rId15"/>
    <sheet name="設備データ入力シート" sheetId="18" state="hidden" r:id="rId16"/>
    <sheet name="入力禁止！RPA(26自動入力シート)" sheetId="20" state="hidden" r:id="rId17"/>
    <sheet name="入力禁止！(設備確認票自動作成シート)" sheetId="19" state="hidden" r:id="rId18"/>
  </sheets>
  <externalReferences>
    <externalReference r:id="rId19"/>
    <externalReference r:id="rId20"/>
    <externalReference r:id="rId21"/>
  </externalReferences>
  <definedNames>
    <definedName name="_xlnm.Print_Area" localSheetId="3">④.自家用図面確認・協議票!$A$1:$AD$117</definedName>
    <definedName name="_xlnm.Print_Area" localSheetId="4">'⑤-1.推奨機器一覧表'!$A$1:$D$21</definedName>
    <definedName name="_xlnm.Print_Area" localSheetId="5">'⑤-2.計器関係'!$A$1:$O$63</definedName>
    <definedName name="_xlnm.Print_Area" localSheetId="6">'⑤-3.柱上VCT'!$A$1:$J$58</definedName>
    <definedName name="_xlnm.Print_Area" localSheetId="8">'⑤-5.開閉器'!$A$1:$K$59</definedName>
    <definedName name="_xlnm.Print_Area" localSheetId="9">'⑤-6.ケーブル'!$A$1:$K$59</definedName>
    <definedName name="_xlnm.Print_Area" localSheetId="10">'⑤-7.遮断器'!$A$1:$K$59</definedName>
    <definedName name="_xlnm.Print_Area" localSheetId="11">'⑤-8.Tr・SC'!$A$1:$K$59</definedName>
    <definedName name="_xlnm.Print_Area" localSheetId="12">'⑤-9.SCについてのお願い'!$A$1:$J$104</definedName>
    <definedName name="_xlnm.Print_Area" localSheetId="13">⑥.設備調書!$A$1:$J$42</definedName>
    <definedName name="_xlnm.Print_Area" localSheetId="17">'入力禁止！(設備確認票自動作成シート)'!$A$1:$DQ$109</definedName>
    <definedName name="変電所" localSheetId="4">[1]変電所データ!$B$2:$AA$2</definedName>
    <definedName name="変電所" localSheetId="5">[2]変電所データ!$B$2:$AA$2</definedName>
    <definedName name="変電所">[3]変電所データ!$B$2:$AA$2</definedName>
  </definedNames>
  <calcPr calcId="152511"/>
</workbook>
</file>

<file path=xl/calcChain.xml><?xml version="1.0" encoding="utf-8"?>
<calcChain xmlns="http://schemas.openxmlformats.org/spreadsheetml/2006/main">
  <c r="G9" i="11" l="1"/>
  <c r="D7" i="18"/>
  <c r="BA115" i="5"/>
  <c r="BA114" i="5"/>
  <c r="BA113" i="5"/>
  <c r="BA112" i="5"/>
  <c r="BA111" i="5"/>
  <c r="BA110" i="5"/>
  <c r="BA109" i="5"/>
  <c r="BA108" i="5"/>
  <c r="BA107" i="5"/>
  <c r="BA106" i="5"/>
  <c r="BA105" i="5"/>
  <c r="BA104" i="5"/>
  <c r="BA103" i="5"/>
  <c r="BA102" i="5"/>
  <c r="BA101" i="5"/>
  <c r="BA100" i="5"/>
  <c r="BA99" i="5"/>
  <c r="BA98" i="5"/>
  <c r="BA97" i="5"/>
  <c r="BA96" i="5"/>
  <c r="BA95" i="5"/>
  <c r="BA94" i="5"/>
  <c r="BA93" i="5"/>
  <c r="BA92" i="5"/>
  <c r="BA91" i="5"/>
  <c r="BA90" i="5"/>
  <c r="BA89" i="5"/>
  <c r="BA88" i="5"/>
  <c r="BA87" i="5"/>
  <c r="BA86" i="5"/>
  <c r="BA85" i="5"/>
  <c r="BA84" i="5"/>
  <c r="BA83" i="5"/>
  <c r="BA82" i="5"/>
  <c r="BA81" i="5"/>
  <c r="BA80" i="5"/>
  <c r="BA79" i="5"/>
  <c r="BA78" i="5"/>
  <c r="BA77" i="5"/>
  <c r="BA76" i="5"/>
  <c r="BA75" i="5"/>
  <c r="BA74" i="5"/>
  <c r="BA73" i="5"/>
  <c r="BA72" i="5"/>
  <c r="BA71" i="5"/>
  <c r="BA70" i="5"/>
  <c r="BA69" i="5"/>
  <c r="BA68" i="5"/>
  <c r="BA67" i="5"/>
  <c r="BA66" i="5"/>
  <c r="AF113" i="5"/>
  <c r="AF114" i="5"/>
  <c r="AF112" i="5"/>
  <c r="AF110" i="5"/>
  <c r="AF107" i="5"/>
  <c r="B107" i="5"/>
  <c r="AF106" i="5"/>
  <c r="B106" i="5"/>
  <c r="AF103" i="5"/>
  <c r="B103" i="5"/>
  <c r="AF102" i="5"/>
  <c r="B102" i="5"/>
  <c r="AF99" i="5"/>
  <c r="B99" i="5"/>
  <c r="AF98" i="5"/>
  <c r="B98" i="5"/>
  <c r="AF95" i="5"/>
  <c r="B95" i="5"/>
  <c r="AF94" i="5"/>
  <c r="B94" i="5"/>
  <c r="AF91" i="5"/>
  <c r="B91" i="5"/>
  <c r="AF90" i="5"/>
  <c r="B90" i="5"/>
  <c r="AF87" i="5"/>
  <c r="B87" i="5"/>
  <c r="AF86" i="5"/>
  <c r="B86" i="5"/>
  <c r="AF83" i="5"/>
  <c r="B83" i="5"/>
  <c r="AF84" i="5"/>
  <c r="B84" i="5"/>
  <c r="AF89" i="5"/>
  <c r="B89" i="5"/>
  <c r="AF92" i="5"/>
  <c r="B92" i="5"/>
  <c r="AF97" i="5"/>
  <c r="B97" i="5"/>
  <c r="AF100" i="5"/>
  <c r="B100" i="5"/>
  <c r="AF105" i="5"/>
  <c r="B105" i="5"/>
  <c r="AF108" i="5"/>
  <c r="B108" i="5"/>
  <c r="AF111" i="5"/>
  <c r="AF115" i="5"/>
  <c r="AF85" i="5"/>
  <c r="B85" i="5"/>
  <c r="AF88" i="5"/>
  <c r="B88" i="5"/>
  <c r="AF93" i="5"/>
  <c r="B93" i="5"/>
  <c r="AF96" i="5"/>
  <c r="B96" i="5"/>
  <c r="AF101" i="5"/>
  <c r="B101" i="5"/>
  <c r="AF104" i="5"/>
  <c r="B104" i="5"/>
  <c r="AF109" i="5"/>
  <c r="B109" i="5"/>
  <c r="C17" i="20"/>
  <c r="B94" i="18"/>
  <c r="B87" i="18"/>
  <c r="E20" i="20"/>
  <c r="C35" i="20"/>
  <c r="E30" i="20"/>
  <c r="C30" i="20"/>
  <c r="E24" i="20"/>
  <c r="C24" i="20"/>
  <c r="C20" i="20"/>
  <c r="C50" i="20"/>
  <c r="D74" i="18"/>
  <c r="E52" i="20"/>
  <c r="AE1" i="5"/>
  <c r="E2" i="3"/>
  <c r="N2" i="6"/>
  <c r="L2" i="16"/>
  <c r="L3" i="11"/>
  <c r="L2" i="12"/>
  <c r="L2" i="10"/>
  <c r="L2" i="9"/>
  <c r="L2" i="8"/>
  <c r="L2" i="7"/>
  <c r="G5" i="11"/>
  <c r="C61" i="20"/>
  <c r="C60" i="20"/>
  <c r="B93" i="18"/>
  <c r="B91" i="18"/>
  <c r="B90" i="18"/>
  <c r="B89" i="18"/>
  <c r="B86" i="18"/>
  <c r="C18" i="20"/>
  <c r="M11" i="18"/>
  <c r="J9" i="20"/>
  <c r="J8" i="20"/>
  <c r="J6" i="20"/>
  <c r="J7" i="20"/>
  <c r="J5" i="20"/>
  <c r="J3" i="20"/>
  <c r="E17" i="20"/>
  <c r="D39" i="20"/>
  <c r="D40" i="20"/>
  <c r="D41" i="20"/>
  <c r="D42" i="20"/>
  <c r="D43" i="20"/>
  <c r="E182" i="20"/>
  <c r="C182" i="20"/>
  <c r="C181" i="20"/>
  <c r="C180" i="20"/>
  <c r="E179" i="20"/>
  <c r="C179" i="20"/>
  <c r="C178" i="20"/>
  <c r="C177" i="20"/>
  <c r="C176" i="20"/>
  <c r="C175" i="20"/>
  <c r="C174" i="20"/>
  <c r="C173" i="20"/>
  <c r="E172" i="20"/>
  <c r="C172" i="20"/>
  <c r="C171" i="20"/>
  <c r="C170" i="20"/>
  <c r="E169" i="20"/>
  <c r="C169" i="20"/>
  <c r="C168" i="20"/>
  <c r="C167" i="20"/>
  <c r="C166" i="20"/>
  <c r="C165" i="20"/>
  <c r="C164" i="20"/>
  <c r="C163" i="20"/>
  <c r="E162" i="20"/>
  <c r="C162" i="20"/>
  <c r="C161" i="20"/>
  <c r="C160" i="20"/>
  <c r="E159" i="20"/>
  <c r="C159" i="20"/>
  <c r="C158" i="20"/>
  <c r="C157" i="20"/>
  <c r="C156" i="20"/>
  <c r="C155" i="20"/>
  <c r="C154" i="20"/>
  <c r="C153" i="20"/>
  <c r="E152" i="20"/>
  <c r="C152" i="20"/>
  <c r="C151" i="20"/>
  <c r="C150" i="20"/>
  <c r="E149" i="20"/>
  <c r="C149" i="20"/>
  <c r="C148" i="20"/>
  <c r="C147" i="20"/>
  <c r="C146" i="20"/>
  <c r="C145" i="20"/>
  <c r="C144" i="20"/>
  <c r="C143" i="20"/>
  <c r="E142" i="20"/>
  <c r="C142" i="20"/>
  <c r="C141" i="20"/>
  <c r="C140" i="20"/>
  <c r="E139" i="20"/>
  <c r="C139" i="20"/>
  <c r="C138" i="20"/>
  <c r="C137" i="20"/>
  <c r="C136" i="20"/>
  <c r="C135" i="20"/>
  <c r="C134" i="20"/>
  <c r="C133" i="20"/>
  <c r="E132" i="20"/>
  <c r="C132" i="20"/>
  <c r="C131" i="20"/>
  <c r="C130" i="20"/>
  <c r="E129" i="20"/>
  <c r="C129" i="20"/>
  <c r="C128" i="20"/>
  <c r="C127" i="20"/>
  <c r="C126" i="20"/>
  <c r="C125" i="20"/>
  <c r="C124" i="20"/>
  <c r="C123" i="20"/>
  <c r="E122" i="20"/>
  <c r="C122" i="20"/>
  <c r="C121" i="20"/>
  <c r="C120" i="20"/>
  <c r="E119" i="20"/>
  <c r="C119" i="20"/>
  <c r="C118" i="20"/>
  <c r="C117" i="20"/>
  <c r="C116" i="20"/>
  <c r="C115" i="20"/>
  <c r="C114" i="20"/>
  <c r="C113" i="20"/>
  <c r="C108" i="20"/>
  <c r="E112" i="20"/>
  <c r="C112" i="20"/>
  <c r="C111" i="20"/>
  <c r="C110" i="20"/>
  <c r="E109" i="20"/>
  <c r="C109" i="20"/>
  <c r="C107" i="20"/>
  <c r="C106" i="20"/>
  <c r="C105" i="20"/>
  <c r="C104" i="20"/>
  <c r="C103" i="20"/>
  <c r="C101" i="20"/>
  <c r="C93" i="20"/>
  <c r="C83" i="20"/>
  <c r="C91" i="20"/>
  <c r="H270" i="18"/>
  <c r="H260" i="18"/>
  <c r="H250" i="18"/>
  <c r="H240" i="18"/>
  <c r="H230" i="18"/>
  <c r="H220" i="18"/>
  <c r="H210" i="18"/>
  <c r="H200" i="18"/>
  <c r="D195" i="18"/>
  <c r="C100" i="20"/>
  <c r="D193" i="18"/>
  <c r="G98" i="20"/>
  <c r="H98" i="20"/>
  <c r="C98" i="20"/>
  <c r="D189" i="18"/>
  <c r="C94" i="20"/>
  <c r="E102" i="20"/>
  <c r="C102" i="20"/>
  <c r="E99" i="20"/>
  <c r="C99" i="20"/>
  <c r="H190" i="18"/>
  <c r="C81" i="20"/>
  <c r="C78" i="20"/>
  <c r="C77" i="20"/>
  <c r="C73" i="20"/>
  <c r="C66" i="20"/>
  <c r="C79" i="20"/>
  <c r="C75" i="20"/>
  <c r="E82" i="20"/>
  <c r="C82" i="20"/>
  <c r="E80" i="20"/>
  <c r="C80" i="20"/>
  <c r="E76" i="20"/>
  <c r="C76" i="20"/>
  <c r="E64" i="20"/>
  <c r="E63" i="20"/>
  <c r="E62" i="20"/>
  <c r="C63" i="20"/>
  <c r="C64" i="20"/>
  <c r="C62" i="20"/>
  <c r="C44" i="20"/>
  <c r="C40" i="20"/>
  <c r="C41" i="20"/>
  <c r="C42" i="20"/>
  <c r="C43" i="20"/>
  <c r="C39" i="20"/>
  <c r="C36" i="20"/>
  <c r="C25" i="20"/>
  <c r="C21" i="20"/>
  <c r="C10" i="20"/>
  <c r="C9" i="20"/>
  <c r="I29" i="18"/>
  <c r="I30" i="18"/>
  <c r="C3" i="20"/>
  <c r="C1" i="20"/>
  <c r="D45" i="18"/>
  <c r="C15" i="20"/>
  <c r="F4" i="20"/>
  <c r="E4" i="20"/>
  <c r="D4" i="20"/>
  <c r="C4" i="20"/>
  <c r="J4" i="20"/>
  <c r="D179" i="18"/>
  <c r="C84" i="20"/>
  <c r="CD86" i="19"/>
  <c r="DK86" i="19"/>
  <c r="DK82" i="19"/>
  <c r="DK78" i="19"/>
  <c r="CR86" i="19"/>
  <c r="CR82" i="19"/>
  <c r="CR78" i="19"/>
  <c r="AH105" i="19"/>
  <c r="AH93" i="19"/>
  <c r="AQ62" i="19"/>
  <c r="E92" i="20"/>
  <c r="C92" i="20"/>
  <c r="E89" i="20"/>
  <c r="C89" i="20"/>
  <c r="D185" i="18"/>
  <c r="C90" i="20"/>
  <c r="K190" i="18"/>
  <c r="D182" i="18"/>
  <c r="K181" i="18"/>
  <c r="D181" i="18"/>
  <c r="C86" i="20"/>
  <c r="E74" i="20"/>
  <c r="C74" i="20"/>
  <c r="C72" i="20"/>
  <c r="C70" i="20"/>
  <c r="C71" i="20"/>
  <c r="C69" i="20"/>
  <c r="E67" i="20"/>
  <c r="C67" i="20"/>
  <c r="C65" i="20"/>
  <c r="C56" i="20"/>
  <c r="C55" i="20"/>
  <c r="C54" i="20"/>
  <c r="C53" i="20"/>
  <c r="E49" i="20"/>
  <c r="C49" i="20"/>
  <c r="C48" i="20"/>
  <c r="H68" i="18"/>
  <c r="D68" i="18"/>
  <c r="C46" i="20"/>
  <c r="AH49" i="19"/>
  <c r="AH42" i="19"/>
  <c r="C45" i="20"/>
  <c r="E37" i="20"/>
  <c r="C37" i="20"/>
  <c r="E35" i="20"/>
  <c r="C32" i="20"/>
  <c r="C31" i="20"/>
  <c r="C29" i="20"/>
  <c r="C26" i="20"/>
  <c r="C23" i="20"/>
  <c r="E22" i="20"/>
  <c r="C22" i="20"/>
  <c r="C19" i="20"/>
  <c r="C14" i="20"/>
  <c r="C16" i="20"/>
  <c r="C96" i="20"/>
  <c r="C97" i="20"/>
  <c r="C8" i="20"/>
  <c r="C7" i="20"/>
  <c r="C6" i="20"/>
  <c r="C5" i="20"/>
  <c r="H73" i="18"/>
  <c r="I73" i="18"/>
  <c r="C51" i="20"/>
  <c r="H180" i="18"/>
  <c r="D183" i="18"/>
  <c r="G88" i="20"/>
  <c r="H88" i="20"/>
  <c r="C88" i="20"/>
  <c r="H41" i="18"/>
  <c r="D41" i="18"/>
  <c r="I41" i="18"/>
  <c r="D42" i="18"/>
  <c r="BC18" i="19"/>
  <c r="H43" i="18"/>
  <c r="B47" i="18"/>
  <c r="H62" i="18"/>
  <c r="D63" i="18"/>
  <c r="C34" i="20"/>
  <c r="D88" i="18"/>
  <c r="C68" i="20"/>
  <c r="C95" i="20"/>
  <c r="D180" i="18"/>
  <c r="C85" i="20"/>
  <c r="F57" i="18"/>
  <c r="C28" i="20"/>
  <c r="D57" i="18"/>
  <c r="C27" i="20"/>
  <c r="D19" i="18"/>
  <c r="D13" i="18"/>
  <c r="AD9" i="19"/>
  <c r="D12" i="18"/>
  <c r="G6" i="19"/>
  <c r="D17" i="18"/>
  <c r="AV12" i="19"/>
  <c r="F4" i="5"/>
  <c r="B80" i="18"/>
  <c r="DC105" i="19"/>
  <c r="G105" i="19"/>
  <c r="BS100" i="19"/>
  <c r="DC99" i="19"/>
  <c r="CU93" i="19"/>
  <c r="CP93" i="19"/>
  <c r="CH93" i="19"/>
  <c r="G93" i="19"/>
  <c r="AH99" i="19"/>
  <c r="AQ87" i="19"/>
  <c r="P87" i="19"/>
  <c r="DE86" i="19"/>
  <c r="CY86" i="19"/>
  <c r="CK86" i="19"/>
  <c r="BL86" i="19"/>
  <c r="BE86" i="19"/>
  <c r="G85" i="19"/>
  <c r="Y81" i="19"/>
  <c r="P81" i="19"/>
  <c r="G79" i="19"/>
  <c r="BA78" i="19"/>
  <c r="DE78" i="19"/>
  <c r="P74" i="19"/>
  <c r="G74" i="19"/>
  <c r="BS70" i="19"/>
  <c r="CA70" i="19"/>
  <c r="AW68" i="19"/>
  <c r="AQ68" i="19"/>
  <c r="DK65" i="19"/>
  <c r="CY65" i="19"/>
  <c r="CM65" i="19"/>
  <c r="CE65" i="19"/>
  <c r="BS65" i="19"/>
  <c r="CS65" i="19"/>
  <c r="DK62" i="19"/>
  <c r="DK60" i="19"/>
  <c r="CY60" i="19"/>
  <c r="CM60" i="19"/>
  <c r="CE60" i="19"/>
  <c r="DK55" i="19"/>
  <c r="DC55" i="19"/>
  <c r="CO55" i="19"/>
  <c r="CE55" i="19"/>
  <c r="BW55" i="19"/>
  <c r="BS55" i="19"/>
  <c r="G55" i="19"/>
  <c r="AQ55" i="19"/>
  <c r="AU49" i="19"/>
  <c r="G49" i="19"/>
  <c r="Y42" i="19"/>
  <c r="G42" i="19"/>
  <c r="DD38" i="19"/>
  <c r="CP38" i="19"/>
  <c r="CB38" i="19"/>
  <c r="DD36" i="19"/>
  <c r="CP36" i="19"/>
  <c r="CB36" i="19"/>
  <c r="DD34" i="19"/>
  <c r="CP34" i="19"/>
  <c r="CB34" i="19"/>
  <c r="DD32" i="19"/>
  <c r="CP32" i="19"/>
  <c r="CB32" i="19"/>
  <c r="DD30" i="19"/>
  <c r="CP30" i="19"/>
  <c r="CB30" i="19"/>
  <c r="DD28" i="19"/>
  <c r="CP28" i="19"/>
  <c r="CB28" i="19"/>
  <c r="DD26" i="19"/>
  <c r="CP26" i="19"/>
  <c r="CB26" i="19"/>
  <c r="DD24" i="19"/>
  <c r="CP24" i="19"/>
  <c r="CB24" i="19"/>
  <c r="DD22" i="19"/>
  <c r="CP22" i="19"/>
  <c r="CB22" i="19"/>
  <c r="BC22" i="19"/>
  <c r="AH22" i="19"/>
  <c r="DD20" i="19"/>
  <c r="CP20" i="19"/>
  <c r="CB20" i="19"/>
  <c r="AH18" i="19"/>
  <c r="G18" i="19"/>
  <c r="P18" i="19"/>
  <c r="DA12" i="19"/>
  <c r="AE12" i="19"/>
  <c r="DA9" i="19"/>
  <c r="G9" i="19"/>
  <c r="CS6" i="19"/>
  <c r="AD6" i="19"/>
  <c r="V6" i="19"/>
  <c r="E174" i="18"/>
  <c r="E162" i="18"/>
  <c r="CL38" i="19"/>
  <c r="E158" i="18"/>
  <c r="CI55" i="19"/>
  <c r="G153" i="18"/>
  <c r="G151" i="18"/>
  <c r="G149" i="18"/>
  <c r="G147" i="18"/>
  <c r="G145" i="18"/>
  <c r="G143" i="18"/>
  <c r="G141" i="18"/>
  <c r="G139" i="18"/>
  <c r="G137" i="18"/>
  <c r="G135" i="18"/>
  <c r="G133" i="18"/>
  <c r="G131" i="18"/>
  <c r="G129" i="18"/>
  <c r="G127" i="18"/>
  <c r="G125" i="18"/>
  <c r="G123" i="18"/>
  <c r="G121" i="18"/>
  <c r="G119" i="18"/>
  <c r="G117" i="18"/>
  <c r="G115" i="18"/>
  <c r="G113" i="18"/>
  <c r="G111" i="18"/>
  <c r="G109" i="18"/>
  <c r="G107" i="18"/>
  <c r="G105" i="18"/>
  <c r="G103" i="18"/>
  <c r="G101" i="18"/>
  <c r="G99" i="18"/>
  <c r="G97" i="18"/>
  <c r="G95" i="18"/>
  <c r="B88" i="18"/>
  <c r="B84" i="18"/>
  <c r="B83" i="18"/>
  <c r="B82" i="18"/>
  <c r="B81" i="18"/>
  <c r="B78" i="18"/>
  <c r="B77" i="18"/>
  <c r="B36" i="18"/>
  <c r="O34" i="18"/>
  <c r="O33" i="18"/>
  <c r="O32" i="18"/>
  <c r="CJ6" i="19"/>
  <c r="G4" i="20"/>
  <c r="P99" i="19"/>
  <c r="Y18" i="19"/>
  <c r="BS60" i="19"/>
  <c r="Y93" i="19"/>
  <c r="Y105" i="19"/>
  <c r="B130" i="2"/>
  <c r="D126" i="2"/>
  <c r="F126" i="2"/>
  <c r="L38" i="5"/>
  <c r="X3" i="5"/>
  <c r="AU2" i="5"/>
  <c r="I101" i="2"/>
  <c r="I95" i="2"/>
  <c r="I93" i="2"/>
  <c r="I91" i="2"/>
  <c r="R54" i="2"/>
  <c r="R53" i="2"/>
  <c r="R52" i="2"/>
  <c r="R51" i="2"/>
  <c r="R66" i="2"/>
  <c r="R65" i="2"/>
  <c r="R64" i="2"/>
  <c r="R63" i="2"/>
  <c r="R60" i="2"/>
  <c r="R59" i="2"/>
  <c r="R58" i="2"/>
  <c r="R57" i="2"/>
  <c r="R50" i="2"/>
  <c r="R49" i="2"/>
  <c r="R48" i="2"/>
  <c r="R47" i="2"/>
  <c r="R38" i="2"/>
  <c r="R37" i="2"/>
  <c r="R36" i="2"/>
  <c r="R35" i="2"/>
  <c r="R32" i="2"/>
  <c r="R31" i="2"/>
  <c r="R30" i="2"/>
  <c r="R29" i="2"/>
  <c r="R44" i="2"/>
  <c r="R43" i="2"/>
  <c r="R42" i="2"/>
  <c r="R41" i="2"/>
  <c r="R26" i="2"/>
  <c r="R25" i="2"/>
  <c r="R24" i="2"/>
  <c r="R23" i="2"/>
  <c r="R20" i="2"/>
  <c r="R19" i="2"/>
  <c r="R18" i="2"/>
  <c r="R17" i="2"/>
  <c r="R16" i="2"/>
  <c r="R9" i="2"/>
  <c r="R15" i="2"/>
  <c r="R14" i="2"/>
  <c r="R13" i="2"/>
  <c r="R12" i="2"/>
  <c r="R11" i="2"/>
  <c r="R10" i="2"/>
  <c r="V12" i="5"/>
  <c r="Z12" i="5"/>
  <c r="C129" i="2"/>
  <c r="W14" i="5"/>
  <c r="Z20" i="5"/>
  <c r="J53" i="2"/>
  <c r="V16" i="5"/>
  <c r="J83" i="2"/>
  <c r="R55" i="2"/>
  <c r="R61" i="2"/>
  <c r="R67" i="2"/>
  <c r="R21" i="2"/>
  <c r="R45" i="2"/>
  <c r="R39" i="2"/>
  <c r="R33" i="2"/>
  <c r="R27" i="2"/>
  <c r="R9" i="5"/>
  <c r="X7" i="5"/>
  <c r="G101" i="2"/>
  <c r="G95" i="2"/>
  <c r="G91" i="2"/>
  <c r="G89" i="2"/>
  <c r="G79" i="2"/>
  <c r="G87" i="2"/>
  <c r="G77" i="2"/>
  <c r="G83" i="2"/>
  <c r="G75" i="2"/>
  <c r="G81" i="2"/>
  <c r="G71" i="2"/>
  <c r="G61" i="2"/>
  <c r="G59" i="2"/>
  <c r="G57" i="2"/>
  <c r="G55" i="2"/>
  <c r="G47" i="2"/>
  <c r="G49" i="2"/>
  <c r="G53" i="2"/>
  <c r="G45" i="2"/>
  <c r="G43" i="2"/>
  <c r="G39" i="2"/>
  <c r="G41" i="2"/>
  <c r="G63" i="2"/>
  <c r="G69" i="2"/>
  <c r="G67" i="2"/>
  <c r="G65" i="2"/>
  <c r="R7" i="5"/>
  <c r="O79" i="2"/>
  <c r="Z13" i="5"/>
  <c r="P13" i="5"/>
  <c r="X13" i="5"/>
  <c r="G13" i="5"/>
  <c r="B13" i="5"/>
  <c r="B17" i="5"/>
  <c r="P17" i="5"/>
  <c r="H66" i="2"/>
  <c r="B64" i="5"/>
  <c r="B65" i="5"/>
  <c r="B66" i="5"/>
  <c r="B67" i="5"/>
  <c r="B68" i="5"/>
  <c r="B69" i="5"/>
  <c r="B70" i="5"/>
  <c r="B71" i="5"/>
  <c r="B72" i="5"/>
  <c r="B73" i="5"/>
  <c r="B74" i="5"/>
  <c r="B75" i="5"/>
  <c r="B76" i="5"/>
  <c r="B77" i="5"/>
  <c r="B78" i="5"/>
  <c r="B79" i="5"/>
  <c r="B80" i="5"/>
  <c r="B63" i="5"/>
  <c r="G40" i="11"/>
  <c r="F37" i="11"/>
  <c r="F36" i="11"/>
  <c r="X6" i="5"/>
  <c r="R6" i="5"/>
  <c r="L6" i="5"/>
  <c r="J51" i="2"/>
  <c r="V15" i="5"/>
  <c r="U36" i="5"/>
  <c r="H47" i="5"/>
  <c r="F9" i="5"/>
  <c r="C8" i="2"/>
  <c r="V56" i="5"/>
  <c r="O56" i="5"/>
  <c r="V57" i="5"/>
  <c r="O57" i="5"/>
  <c r="V55" i="5"/>
  <c r="V54" i="5"/>
  <c r="O54" i="5"/>
  <c r="O55" i="5"/>
  <c r="W28" i="5"/>
  <c r="W25" i="5"/>
  <c r="W24" i="5"/>
  <c r="W21" i="5"/>
  <c r="W20" i="5"/>
  <c r="P18" i="5"/>
  <c r="B61" i="5"/>
  <c r="Z21" i="5"/>
  <c r="R5" i="2"/>
  <c r="R6" i="2"/>
  <c r="D9" i="18"/>
  <c r="G12" i="19"/>
  <c r="R3" i="2"/>
  <c r="R2" i="2"/>
  <c r="F3" i="5"/>
  <c r="X40" i="5"/>
  <c r="F8" i="5"/>
  <c r="F7" i="5"/>
  <c r="F6" i="5"/>
  <c r="X5" i="5"/>
  <c r="H5" i="5"/>
  <c r="O3" i="5"/>
  <c r="R4" i="2"/>
  <c r="B138" i="2"/>
  <c r="B136" i="2"/>
  <c r="AU2" i="2"/>
  <c r="D130" i="2"/>
  <c r="O130" i="2"/>
  <c r="B62" i="5"/>
  <c r="P36" i="5"/>
  <c r="P35" i="5"/>
  <c r="P34" i="5"/>
  <c r="P33" i="5"/>
  <c r="P32" i="5"/>
  <c r="P31" i="5"/>
  <c r="P30" i="5"/>
  <c r="P29" i="5"/>
  <c r="P28" i="5"/>
  <c r="P27" i="5"/>
  <c r="P26" i="5"/>
  <c r="P25" i="5"/>
  <c r="P24" i="5"/>
  <c r="P23" i="5"/>
  <c r="P22" i="5"/>
  <c r="P21" i="5"/>
  <c r="P20" i="5"/>
  <c r="P19" i="5"/>
  <c r="P15" i="5"/>
  <c r="P14" i="5"/>
  <c r="P12" i="5"/>
  <c r="G27" i="5"/>
  <c r="B31" i="5"/>
  <c r="G31" i="5"/>
  <c r="G32" i="5"/>
  <c r="B33" i="5"/>
  <c r="G33" i="5"/>
  <c r="B34" i="5"/>
  <c r="G34" i="5"/>
  <c r="B35" i="5"/>
  <c r="G35" i="5"/>
  <c r="B36" i="5"/>
  <c r="G36" i="5"/>
  <c r="B24" i="5"/>
  <c r="G24" i="5"/>
  <c r="J24" i="5"/>
  <c r="G25" i="5"/>
  <c r="J25" i="5"/>
  <c r="G26" i="5"/>
  <c r="B28" i="5"/>
  <c r="G28" i="5"/>
  <c r="G29" i="5"/>
  <c r="G30" i="5"/>
  <c r="B19" i="5"/>
  <c r="G19" i="5"/>
  <c r="G20" i="5"/>
  <c r="G22" i="5"/>
  <c r="G23" i="5"/>
  <c r="B14" i="5"/>
  <c r="G14" i="5"/>
  <c r="B15" i="5"/>
  <c r="G15" i="5"/>
  <c r="G18" i="5"/>
  <c r="G12" i="5"/>
  <c r="B12" i="5"/>
  <c r="G93" i="2"/>
  <c r="G51" i="2"/>
  <c r="B80" i="4"/>
  <c r="B82" i="4"/>
  <c r="U33" i="5"/>
  <c r="U31" i="5"/>
  <c r="CY78" i="19"/>
  <c r="CK78" i="19"/>
  <c r="G38" i="5"/>
  <c r="D75" i="18"/>
  <c r="C38" i="20"/>
  <c r="B48" i="18"/>
  <c r="W47" i="5"/>
  <c r="D82" i="18"/>
  <c r="E58" i="20"/>
  <c r="C52" i="20"/>
  <c r="Y74" i="19"/>
  <c r="D129" i="2"/>
  <c r="P39" i="5"/>
  <c r="AH30" i="5"/>
  <c r="AH33" i="5"/>
  <c r="D127" i="2"/>
  <c r="G39" i="5"/>
  <c r="D128" i="2"/>
  <c r="AG12" i="5"/>
  <c r="AJ29" i="19"/>
  <c r="O49" i="18"/>
  <c r="G29" i="19"/>
  <c r="P29" i="19"/>
  <c r="B45" i="18"/>
  <c r="O52" i="18"/>
  <c r="O51" i="18"/>
  <c r="B44" i="18"/>
  <c r="B46" i="18"/>
  <c r="O50" i="18"/>
  <c r="C13" i="20"/>
  <c r="P16" i="5"/>
  <c r="AG42" i="5"/>
  <c r="G16" i="5"/>
  <c r="C12" i="20"/>
  <c r="AV18" i="19"/>
  <c r="C11" i="20"/>
  <c r="D69" i="18"/>
  <c r="C47" i="20"/>
  <c r="AQ49" i="19"/>
  <c r="BL78" i="19"/>
  <c r="C87" i="20"/>
  <c r="CD78" i="19"/>
  <c r="BA82" i="19"/>
  <c r="BE78" i="19"/>
  <c r="G99" i="19"/>
  <c r="Y99" i="19"/>
  <c r="Y55" i="19"/>
  <c r="Y49" i="19"/>
  <c r="AW49" i="19"/>
  <c r="C58" i="20"/>
  <c r="Q47" i="5"/>
  <c r="T48" i="5"/>
  <c r="G40" i="5"/>
  <c r="AG16" i="5"/>
  <c r="P40" i="5"/>
  <c r="AB7" i="5"/>
  <c r="AH37" i="19"/>
  <c r="Y29" i="19"/>
  <c r="AH33" i="19"/>
  <c r="AG30" i="5"/>
  <c r="BL82" i="19"/>
  <c r="DE82" i="19"/>
  <c r="CY82" i="19"/>
  <c r="BE82" i="19"/>
  <c r="CD82" i="19"/>
  <c r="CK82" i="19"/>
  <c r="AG43" i="5"/>
  <c r="Z47" i="5"/>
  <c r="AG33" i="5"/>
  <c r="T47" i="5"/>
  <c r="D81" i="18"/>
  <c r="AG31" i="5"/>
  <c r="AG32" i="5"/>
  <c r="E57" i="20"/>
  <c r="C57" i="20"/>
  <c r="Y87" i="19"/>
  <c r="D83" i="18"/>
  <c r="C59" i="20"/>
  <c r="AG45" i="5"/>
  <c r="AD87" i="19"/>
  <c r="AH87" i="19"/>
  <c r="D62" i="18"/>
  <c r="AH74" i="19"/>
  <c r="B67" i="18"/>
  <c r="B63" i="18"/>
  <c r="B72" i="18"/>
  <c r="C33" i="20"/>
  <c r="B70" i="18"/>
  <c r="B74" i="18"/>
  <c r="B68" i="18"/>
  <c r="B69" i="18"/>
  <c r="B75" i="18"/>
  <c r="B71" i="18"/>
  <c r="G62" i="19"/>
  <c r="B66" i="18"/>
  <c r="B73" i="18"/>
  <c r="AH62" i="19"/>
  <c r="P68" i="19"/>
  <c r="Y62" i="19"/>
  <c r="Y68" i="19"/>
  <c r="G68" i="19"/>
  <c r="AH68" i="19"/>
</calcChain>
</file>

<file path=xl/comments1.xml><?xml version="1.0" encoding="utf-8"?>
<comments xmlns="http://schemas.openxmlformats.org/spreadsheetml/2006/main">
  <authors>
    <author>配電部　配電保守・制御G　為貝(95-318510)</author>
  </authors>
  <commentList>
    <comment ref="D11" authorId="0" shapeId="0">
      <text>
        <r>
          <rPr>
            <b/>
            <sz val="9"/>
            <color indexed="81"/>
            <rFont val="ＭＳ Ｐゴシック"/>
            <family val="3"/>
            <charset val="128"/>
          </rPr>
          <t>00000-0-00000-00半角数字で入力</t>
        </r>
      </text>
    </comment>
    <comment ref="M15" authorId="0" shapeId="0">
      <text>
        <r>
          <rPr>
            <b/>
            <sz val="9"/>
            <color indexed="81"/>
            <rFont val="ＭＳ Ｐゴシック"/>
            <family val="3"/>
            <charset val="128"/>
          </rPr>
          <t>担当者コードで入力</t>
        </r>
      </text>
    </comment>
    <comment ref="D20" authorId="0" shapeId="0">
      <text>
        <r>
          <rPr>
            <b/>
            <sz val="9"/>
            <color indexed="81"/>
            <rFont val="ＭＳ Ｐゴシック"/>
            <family val="3"/>
            <charset val="128"/>
          </rPr>
          <t>○○/○○/○○と入力</t>
        </r>
      </text>
    </comment>
    <comment ref="D21" authorId="0" shapeId="0">
      <text>
        <r>
          <rPr>
            <b/>
            <sz val="9"/>
            <color indexed="81"/>
            <rFont val="ＭＳ Ｐゴシック"/>
            <family val="3"/>
            <charset val="128"/>
          </rPr>
          <t>○○/○○/○○と入力</t>
        </r>
      </text>
    </comment>
    <comment ref="D51" authorId="0" shapeId="0">
      <text>
        <r>
          <rPr>
            <b/>
            <sz val="9"/>
            <color indexed="81"/>
            <rFont val="ＭＳ Ｐゴシック"/>
            <family val="3"/>
            <charset val="128"/>
          </rPr>
          <t xml:space="preserve">右記表より対象コード入力
</t>
        </r>
      </text>
    </comment>
    <comment ref="D55" authorId="0" shapeId="0">
      <text>
        <r>
          <rPr>
            <b/>
            <sz val="9"/>
            <color indexed="81"/>
            <rFont val="ＭＳ Ｐゴシック"/>
            <family val="3"/>
            <charset val="128"/>
          </rPr>
          <t xml:space="preserve">右記表より対象コード入力
</t>
        </r>
      </text>
    </comment>
    <comment ref="D65" authorId="0" shapeId="0">
      <text>
        <r>
          <rPr>
            <b/>
            <sz val="9"/>
            <color indexed="81"/>
            <rFont val="ＭＳ Ｐゴシック"/>
            <family val="3"/>
            <charset val="128"/>
          </rPr>
          <t xml:space="preserve">右記表より対象コード入力
</t>
        </r>
      </text>
    </comment>
    <comment ref="D72" authorId="0" shapeId="0">
      <text>
        <r>
          <rPr>
            <sz val="9"/>
            <color indexed="81"/>
            <rFont val="ＭＳ Ｐゴシック"/>
            <family val="3"/>
            <charset val="128"/>
          </rPr>
          <t xml:space="preserve">単位に注意(mA)
</t>
        </r>
      </text>
    </comment>
    <comment ref="D73" authorId="0" shapeId="0">
      <text>
        <r>
          <rPr>
            <b/>
            <sz val="9"/>
            <color indexed="81"/>
            <rFont val="ＭＳ Ｐゴシック"/>
            <family val="3"/>
            <charset val="128"/>
          </rPr>
          <t xml:space="preserve">単位に注意(V)
</t>
        </r>
      </text>
    </comment>
    <comment ref="D86" authorId="0" shapeId="0">
      <text>
        <r>
          <rPr>
            <b/>
            <sz val="9"/>
            <color indexed="81"/>
            <rFont val="ＭＳ Ｐゴシック"/>
            <family val="3"/>
            <charset val="128"/>
          </rPr>
          <t xml:space="preserve">右記表より対象コード入力
</t>
        </r>
      </text>
    </comment>
    <comment ref="D93" authorId="0" shapeId="0">
      <text>
        <r>
          <rPr>
            <sz val="9"/>
            <color indexed="81"/>
            <rFont val="ＭＳ Ｐゴシック"/>
            <family val="3"/>
            <charset val="128"/>
          </rPr>
          <t xml:space="preserve">右記表より対象コード入力
</t>
        </r>
      </text>
    </comment>
    <comment ref="D291" authorId="0" shapeId="0">
      <text>
        <r>
          <rPr>
            <b/>
            <sz val="9"/>
            <color indexed="81"/>
            <rFont val="ＭＳ Ｐゴシック"/>
            <family val="3"/>
            <charset val="128"/>
          </rPr>
          <t xml:space="preserve">右記表より対象コード入力
</t>
        </r>
      </text>
    </comment>
    <comment ref="D295" authorId="0" shapeId="0">
      <text>
        <r>
          <rPr>
            <b/>
            <sz val="9"/>
            <color indexed="81"/>
            <rFont val="ＭＳ Ｐゴシック"/>
            <family val="3"/>
            <charset val="128"/>
          </rPr>
          <t xml:space="preserve">右記表より対象コード入力
</t>
        </r>
      </text>
    </comment>
  </commentList>
</comments>
</file>

<file path=xl/comments2.xml><?xml version="1.0" encoding="utf-8"?>
<comments xmlns="http://schemas.openxmlformats.org/spreadsheetml/2006/main">
  <authors>
    <author>配電部　配電保守・制御G　為貝(95-318510)</author>
  </authors>
  <commentList>
    <comment ref="CB20" authorId="0" shapeId="0">
      <text>
        <r>
          <rPr>
            <b/>
            <sz val="12"/>
            <color indexed="81"/>
            <rFont val="ＭＳ Ｐゴシック"/>
            <family val="3"/>
            <charset val="128"/>
          </rPr>
          <t>計器諸元入力の際は,シート「設備データ入力シート」Ｄ95～177を再表示し入力のこと</t>
        </r>
      </text>
    </comment>
  </commentList>
</comments>
</file>

<file path=xl/sharedStrings.xml><?xml version="1.0" encoding="utf-8"?>
<sst xmlns="http://schemas.openxmlformats.org/spreadsheetml/2006/main" count="2111" uniqueCount="1346">
  <si>
    <t>様</t>
    <rPh sb="0" eb="1">
      <t>サマ</t>
    </rPh>
    <phoneticPr fontId="1"/>
  </si>
  <si>
    <t>契約種別</t>
    <rPh sb="0" eb="2">
      <t>ケイヤク</t>
    </rPh>
    <rPh sb="2" eb="4">
      <t>シュベツ</t>
    </rPh>
    <phoneticPr fontId="1"/>
  </si>
  <si>
    <t>保護協調（ＤＧＲ・ＯＣＲ）に関する項目</t>
    <rPh sb="0" eb="2">
      <t>ホゴ</t>
    </rPh>
    <rPh sb="2" eb="4">
      <t>キョウチョウ</t>
    </rPh>
    <rPh sb="14" eb="15">
      <t>カン</t>
    </rPh>
    <rPh sb="17" eb="19">
      <t>コウモク</t>
    </rPh>
    <phoneticPr fontId="1"/>
  </si>
  <si>
    <t>ＤＧＲ</t>
    <phoneticPr fontId="1"/>
  </si>
  <si>
    <t>電流</t>
    <rPh sb="0" eb="2">
      <t>デンリュウ</t>
    </rPh>
    <phoneticPr fontId="1"/>
  </si>
  <si>
    <t>時間</t>
    <rPh sb="0" eb="2">
      <t>ジカン</t>
    </rPh>
    <phoneticPr fontId="1"/>
  </si>
  <si>
    <t>電圧</t>
    <rPh sb="0" eb="2">
      <t>デンアツ</t>
    </rPh>
    <phoneticPr fontId="1"/>
  </si>
  <si>
    <t>ＯＣＲ</t>
    <phoneticPr fontId="1"/>
  </si>
  <si>
    <t>ＣＴ容量</t>
    <rPh sb="2" eb="4">
      <t>ヨウリョウ</t>
    </rPh>
    <phoneticPr fontId="1"/>
  </si>
  <si>
    <t>レバー</t>
    <phoneticPr fontId="1"/>
  </si>
  <si>
    <t>瞬時</t>
    <rPh sb="0" eb="2">
      <t>シュンジ</t>
    </rPh>
    <phoneticPr fontId="1"/>
  </si>
  <si>
    <t>　動作時間については、協議にて０．６秒まで延伸可能です。</t>
    <rPh sb="1" eb="3">
      <t>ドウサ</t>
    </rPh>
    <rPh sb="3" eb="5">
      <t>ジカン</t>
    </rPh>
    <rPh sb="11" eb="13">
      <t>キョウギ</t>
    </rPh>
    <rPh sb="18" eb="19">
      <t>ビョウ</t>
    </rPh>
    <rPh sb="21" eb="23">
      <t>エンシン</t>
    </rPh>
    <rPh sb="23" eb="25">
      <t>カノウ</t>
    </rPh>
    <phoneticPr fontId="1"/>
  </si>
  <si>
    <t>　*整定値は、契約電力をもとに算出したものです。</t>
    <rPh sb="2" eb="5">
      <t>セイテイチ</t>
    </rPh>
    <rPh sb="7" eb="9">
      <t>ケイヤク</t>
    </rPh>
    <rPh sb="9" eb="11">
      <t>デンリョク</t>
    </rPh>
    <rPh sb="15" eb="17">
      <t>サンシュツ</t>
    </rPh>
    <phoneticPr fontId="1"/>
  </si>
  <si>
    <t>種類</t>
    <rPh sb="0" eb="2">
      <t>シュルイ</t>
    </rPh>
    <phoneticPr fontId="1"/>
  </si>
  <si>
    <t>ＧＲ付き区分開閉器</t>
    <rPh sb="2" eb="3">
      <t>ツ</t>
    </rPh>
    <rPh sb="4" eb="6">
      <t>クブン</t>
    </rPh>
    <rPh sb="6" eb="9">
      <t>カイヘイキ</t>
    </rPh>
    <phoneticPr fontId="1"/>
  </si>
  <si>
    <t>受電設備</t>
    <rPh sb="0" eb="2">
      <t>ジュデン</t>
    </rPh>
    <rPh sb="2" eb="4">
      <t>セツビ</t>
    </rPh>
    <phoneticPr fontId="1"/>
  </si>
  <si>
    <t>主遮断装置</t>
    <rPh sb="0" eb="1">
      <t>シュ</t>
    </rPh>
    <rPh sb="1" eb="3">
      <t>シャダン</t>
    </rPh>
    <rPh sb="3" eb="5">
      <t>ソウチ</t>
    </rPh>
    <phoneticPr fontId="1"/>
  </si>
  <si>
    <t>ヒューズ容量</t>
    <rPh sb="4" eb="6">
      <t>ヨウリョウ</t>
    </rPh>
    <phoneticPr fontId="1"/>
  </si>
  <si>
    <t>Ａ</t>
    <phoneticPr fontId="1"/>
  </si>
  <si>
    <t>容量</t>
    <rPh sb="0" eb="2">
      <t>ヨウリョウ</t>
    </rPh>
    <phoneticPr fontId="1"/>
  </si>
  <si>
    <t>変圧器</t>
    <rPh sb="0" eb="3">
      <t>ヘンアツキ</t>
    </rPh>
    <phoneticPr fontId="1"/>
  </si>
  <si>
    <t>ｋＶＡ</t>
    <phoneticPr fontId="1"/>
  </si>
  <si>
    <t>台</t>
    <rPh sb="0" eb="1">
      <t>ダイ</t>
    </rPh>
    <phoneticPr fontId="1"/>
  </si>
  <si>
    <t>単相</t>
    <rPh sb="0" eb="2">
      <t>タンソウ</t>
    </rPh>
    <phoneticPr fontId="1"/>
  </si>
  <si>
    <t>コンデンサ</t>
    <phoneticPr fontId="1"/>
  </si>
  <si>
    <t>取付位置</t>
    <rPh sb="0" eb="2">
      <t>トリツ</t>
    </rPh>
    <rPh sb="2" eb="4">
      <t>イチ</t>
    </rPh>
    <phoneticPr fontId="1"/>
  </si>
  <si>
    <t>ｋｖａｒ</t>
    <phoneticPr fontId="1"/>
  </si>
  <si>
    <t>リアクトル</t>
    <phoneticPr fontId="1"/>
  </si>
  <si>
    <t>制御方式</t>
    <rPh sb="0" eb="2">
      <t>セイギョ</t>
    </rPh>
    <rPh sb="2" eb="4">
      <t>ホウシキ</t>
    </rPh>
    <phoneticPr fontId="1"/>
  </si>
  <si>
    <t>開閉器</t>
    <rPh sb="0" eb="3">
      <t>カイヘイキ</t>
    </rPh>
    <phoneticPr fontId="1"/>
  </si>
  <si>
    <t>開閉装置</t>
    <rPh sb="0" eb="2">
      <t>カイヘイ</t>
    </rPh>
    <rPh sb="2" eb="4">
      <t>ソウチ</t>
    </rPh>
    <phoneticPr fontId="1"/>
  </si>
  <si>
    <t>取付場所</t>
    <rPh sb="0" eb="2">
      <t>トリツ</t>
    </rPh>
    <rPh sb="2" eb="4">
      <t>バショ</t>
    </rPh>
    <phoneticPr fontId="1"/>
  </si>
  <si>
    <t>階</t>
    <rPh sb="0" eb="1">
      <t>カイ</t>
    </rPh>
    <phoneticPr fontId="1"/>
  </si>
  <si>
    <t>計量器</t>
    <rPh sb="0" eb="2">
      <t>ケイリョウ</t>
    </rPh>
    <rPh sb="2" eb="3">
      <t>キ</t>
    </rPh>
    <phoneticPr fontId="1"/>
  </si>
  <si>
    <t>固定方法</t>
    <rPh sb="0" eb="2">
      <t>コテイ</t>
    </rPh>
    <rPh sb="2" eb="4">
      <t>ホウホウ</t>
    </rPh>
    <phoneticPr fontId="1"/>
  </si>
  <si>
    <t>ｍ</t>
    <phoneticPr fontId="1"/>
  </si>
  <si>
    <t>二次配線長さ</t>
    <rPh sb="0" eb="2">
      <t>ニジ</t>
    </rPh>
    <rPh sb="2" eb="4">
      <t>ハイセン</t>
    </rPh>
    <rPh sb="4" eb="5">
      <t>ナガ</t>
    </rPh>
    <phoneticPr fontId="1"/>
  </si>
  <si>
    <t>高調波</t>
    <rPh sb="0" eb="3">
      <t>コウチョウハ</t>
    </rPh>
    <phoneticPr fontId="1"/>
  </si>
  <si>
    <t>フリッカ</t>
    <phoneticPr fontId="1"/>
  </si>
  <si>
    <t>発生機器の有無</t>
    <rPh sb="0" eb="2">
      <t>ハッセイ</t>
    </rPh>
    <rPh sb="2" eb="4">
      <t>キキ</t>
    </rPh>
    <rPh sb="5" eb="7">
      <t>ウム</t>
    </rPh>
    <phoneticPr fontId="1"/>
  </si>
  <si>
    <t>＊</t>
    <phoneticPr fontId="1"/>
  </si>
  <si>
    <t>総容量</t>
    <rPh sb="0" eb="3">
      <t>ソウヨウリョウ</t>
    </rPh>
    <phoneticPr fontId="1"/>
  </si>
  <si>
    <t>動力を含めた値</t>
    <rPh sb="0" eb="2">
      <t>ドウリョク</t>
    </rPh>
    <rPh sb="3" eb="4">
      <t>フク</t>
    </rPh>
    <rPh sb="6" eb="7">
      <t>アタイ</t>
    </rPh>
    <phoneticPr fontId="1"/>
  </si>
  <si>
    <t>住所</t>
    <rPh sb="0" eb="2">
      <t>ジュウショ</t>
    </rPh>
    <phoneticPr fontId="1"/>
  </si>
  <si>
    <t>需要場所</t>
    <rPh sb="0" eb="2">
      <t>ジュヨウ</t>
    </rPh>
    <rPh sb="2" eb="4">
      <t>バショ</t>
    </rPh>
    <phoneticPr fontId="1"/>
  </si>
  <si>
    <t>工事内容</t>
    <rPh sb="0" eb="2">
      <t>コウジ</t>
    </rPh>
    <rPh sb="2" eb="4">
      <t>ナイヨウ</t>
    </rPh>
    <phoneticPr fontId="1"/>
  </si>
  <si>
    <t>その他</t>
    <rPh sb="2" eb="3">
      <t>タ</t>
    </rPh>
    <phoneticPr fontId="1"/>
  </si>
  <si>
    <t>％</t>
    <phoneticPr fontId="1"/>
  </si>
  <si>
    <t>Ａ</t>
    <phoneticPr fontId="1"/>
  </si>
  <si>
    <t>ｋＷ</t>
    <phoneticPr fontId="1"/>
  </si>
  <si>
    <t>変成器容量：</t>
    <rPh sb="0" eb="3">
      <t>ヘンセイキ</t>
    </rPh>
    <rPh sb="3" eb="5">
      <t>ヨウリョウ</t>
    </rPh>
    <phoneticPr fontId="1"/>
  </si>
  <si>
    <t>接続材料：</t>
    <rPh sb="0" eb="2">
      <t>セツゾク</t>
    </rPh>
    <rPh sb="2" eb="4">
      <t>ザイリョウ</t>
    </rPh>
    <phoneticPr fontId="1"/>
  </si>
  <si>
    <t>有り</t>
    <rPh sb="0" eb="1">
      <t>ア</t>
    </rPh>
    <phoneticPr fontId="1"/>
  </si>
  <si>
    <t>Ａ</t>
    <phoneticPr fontId="1"/>
  </si>
  <si>
    <t>ＵＧＳ</t>
    <phoneticPr fontId="1"/>
  </si>
  <si>
    <t>設置なし</t>
    <rPh sb="0" eb="2">
      <t>セッチ</t>
    </rPh>
    <phoneticPr fontId="1"/>
  </si>
  <si>
    <t>キュービクル</t>
    <phoneticPr fontId="1"/>
  </si>
  <si>
    <t>ＬＢＳ</t>
    <phoneticPr fontId="1"/>
  </si>
  <si>
    <t>ＶＣＢ</t>
  </si>
  <si>
    <t>ＶＣＢ</t>
    <phoneticPr fontId="1"/>
  </si>
  <si>
    <t>設置無し</t>
    <rPh sb="0" eb="2">
      <t>セッチ</t>
    </rPh>
    <rPh sb="2" eb="3">
      <t>ナ</t>
    </rPh>
    <phoneticPr fontId="1"/>
  </si>
  <si>
    <t>プルダウンまたは手入力</t>
  </si>
  <si>
    <t>高圧側</t>
    <rPh sb="0" eb="2">
      <t>コウアツ</t>
    </rPh>
    <rPh sb="2" eb="3">
      <t>ガワ</t>
    </rPh>
    <phoneticPr fontId="1"/>
  </si>
  <si>
    <t>低圧側</t>
    <rPh sb="0" eb="2">
      <t>テイアツ</t>
    </rPh>
    <rPh sb="2" eb="3">
      <t>ガワ</t>
    </rPh>
    <phoneticPr fontId="1"/>
  </si>
  <si>
    <t>無し</t>
    <rPh sb="0" eb="1">
      <t>ナ</t>
    </rPh>
    <phoneticPr fontId="1"/>
  </si>
  <si>
    <t>ＳＣ容量</t>
    <rPh sb="2" eb="4">
      <t>ヨウリョウ</t>
    </rPh>
    <phoneticPr fontId="1"/>
  </si>
  <si>
    <t>リアクトル</t>
    <phoneticPr fontId="1"/>
  </si>
  <si>
    <t>自動力率調整</t>
    <rPh sb="0" eb="2">
      <t>ジドウ</t>
    </rPh>
    <rPh sb="2" eb="4">
      <t>リキリツ</t>
    </rPh>
    <rPh sb="4" eb="6">
      <t>チョウセイ</t>
    </rPh>
    <phoneticPr fontId="1"/>
  </si>
  <si>
    <t>タイマー制御</t>
    <rPh sb="4" eb="6">
      <t>セイギョ</t>
    </rPh>
    <phoneticPr fontId="1"/>
  </si>
  <si>
    <t>手動</t>
    <rPh sb="0" eb="2">
      <t>シュドウ</t>
    </rPh>
    <phoneticPr fontId="1"/>
  </si>
  <si>
    <t>直付け（開閉器無し）</t>
    <rPh sb="0" eb="1">
      <t>チョク</t>
    </rPh>
    <rPh sb="1" eb="2">
      <t>ツ</t>
    </rPh>
    <rPh sb="4" eb="7">
      <t>カイヘイキ</t>
    </rPh>
    <rPh sb="7" eb="8">
      <t>ナ</t>
    </rPh>
    <phoneticPr fontId="1"/>
  </si>
  <si>
    <t>ＣＢ</t>
    <phoneticPr fontId="1"/>
  </si>
  <si>
    <t>ＰＣ</t>
    <phoneticPr fontId="1"/>
  </si>
  <si>
    <t>ＶＭＣ</t>
    <phoneticPr fontId="1"/>
  </si>
  <si>
    <t>ＭＣＣＢ</t>
    <phoneticPr fontId="1"/>
  </si>
  <si>
    <t>受電室内</t>
    <rPh sb="0" eb="2">
      <t>ジュデン</t>
    </rPh>
    <rPh sb="2" eb="3">
      <t>シツ</t>
    </rPh>
    <phoneticPr fontId="1"/>
  </si>
  <si>
    <t>屋内</t>
    <rPh sb="0" eb="2">
      <t>オクナイ</t>
    </rPh>
    <phoneticPr fontId="1"/>
  </si>
  <si>
    <t>屋外</t>
    <rPh sb="0" eb="2">
      <t>オクガイ</t>
    </rPh>
    <phoneticPr fontId="1"/>
  </si>
  <si>
    <t>建物外壁</t>
    <rPh sb="0" eb="2">
      <t>タテモノ</t>
    </rPh>
    <rPh sb="2" eb="4">
      <t>ガイヘキ</t>
    </rPh>
    <phoneticPr fontId="1"/>
  </si>
  <si>
    <t>階数</t>
    <rPh sb="0" eb="2">
      <t>カイスウ</t>
    </rPh>
    <phoneticPr fontId="1"/>
  </si>
  <si>
    <t>屋上</t>
    <rPh sb="0" eb="2">
      <t>オクジョウ</t>
    </rPh>
    <phoneticPr fontId="1"/>
  </si>
  <si>
    <t>地下</t>
    <rPh sb="0" eb="2">
      <t>チカ</t>
    </rPh>
    <phoneticPr fontId="1"/>
  </si>
  <si>
    <t>据置</t>
    <rPh sb="0" eb="2">
      <t>スエオキ</t>
    </rPh>
    <phoneticPr fontId="1"/>
  </si>
  <si>
    <t>吊り下げ</t>
    <rPh sb="0" eb="1">
      <t>ツ</t>
    </rPh>
    <rPh sb="2" eb="3">
      <t>サ</t>
    </rPh>
    <phoneticPr fontId="1"/>
  </si>
  <si>
    <t>40m超過</t>
    <rPh sb="3" eb="5">
      <t>チョウカ</t>
    </rPh>
    <phoneticPr fontId="1"/>
  </si>
  <si>
    <t>１号柱</t>
    <rPh sb="1" eb="2">
      <t>ゴウ</t>
    </rPh>
    <rPh sb="2" eb="3">
      <t>チュウ</t>
    </rPh>
    <phoneticPr fontId="1"/>
  </si>
  <si>
    <t>ＰＡＳ・ＵＧＳ</t>
  </si>
  <si>
    <t>300A</t>
  </si>
  <si>
    <t>ケーブル</t>
  </si>
  <si>
    <t>ＣＶＴ３８以上</t>
  </si>
  <si>
    <t>600A</t>
  </si>
  <si>
    <t>変圧器</t>
  </si>
  <si>
    <t>単相変圧器</t>
  </si>
  <si>
    <t>その他</t>
  </si>
  <si>
    <t>機器名称</t>
    <rPh sb="0" eb="2">
      <t>キキ</t>
    </rPh>
    <rPh sb="2" eb="4">
      <t>メイショウ</t>
    </rPh>
    <phoneticPr fontId="1"/>
  </si>
  <si>
    <t>推奨機種</t>
    <rPh sb="0" eb="2">
      <t>スイショウ</t>
    </rPh>
    <rPh sb="2" eb="4">
      <t>キシュ</t>
    </rPh>
    <phoneticPr fontId="1"/>
  </si>
  <si>
    <t>推奨理由</t>
    <rPh sb="0" eb="2">
      <t>スイショウ</t>
    </rPh>
    <rPh sb="2" eb="4">
      <t>リユウ</t>
    </rPh>
    <phoneticPr fontId="1"/>
  </si>
  <si>
    <t>波及事故防止になります。方向性は、地絡電流と地絡電圧の２要素があるため、もらい事故防止になります。アレスターは、ＰＡＳの雷害防止となります。</t>
    <rPh sb="17" eb="19">
      <t>チラク</t>
    </rPh>
    <rPh sb="19" eb="21">
      <t>デンリュウ</t>
    </rPh>
    <rPh sb="22" eb="24">
      <t>チラク</t>
    </rPh>
    <rPh sb="24" eb="26">
      <t>デンアツ</t>
    </rPh>
    <rPh sb="28" eb="30">
      <t>ヨウソ</t>
    </rPh>
    <phoneticPr fontId="1"/>
  </si>
  <si>
    <r>
      <t>方向性・</t>
    </r>
    <r>
      <rPr>
        <b/>
        <sz val="12"/>
        <rFont val="Arial"/>
        <family val="2"/>
      </rPr>
      <t>VTLA</t>
    </r>
    <r>
      <rPr>
        <b/>
        <sz val="12"/>
        <rFont val="ＭＳ Ｐゴシック"/>
        <family val="3"/>
        <charset val="128"/>
      </rPr>
      <t>内蔵</t>
    </r>
  </si>
  <si>
    <t>短絡時のケーブル損傷を最小限にすることができます。遮水効果により水トリーによるケーブル劣化が小さくなります。</t>
    <phoneticPr fontId="1"/>
  </si>
  <si>
    <r>
      <t>（</t>
    </r>
    <r>
      <rPr>
        <b/>
        <sz val="12"/>
        <color indexed="8"/>
        <rFont val="Arial"/>
        <family val="2"/>
      </rPr>
      <t>E-E</t>
    </r>
    <r>
      <rPr>
        <b/>
        <sz val="12"/>
        <color indexed="8"/>
        <rFont val="ＭＳ Ｐゴシック"/>
        <family val="3"/>
        <charset val="128"/>
      </rPr>
      <t>タイプ）</t>
    </r>
  </si>
  <si>
    <r>
      <t>遮断電流</t>
    </r>
    <r>
      <rPr>
        <b/>
        <sz val="12"/>
        <color indexed="8"/>
        <rFont val="Arial"/>
        <family val="2"/>
      </rPr>
      <t>12.5kA</t>
    </r>
    <phoneticPr fontId="1"/>
  </si>
  <si>
    <t>ＬＢＳ</t>
    <phoneticPr fontId="1"/>
  </si>
  <si>
    <t>ストライカ方式は、ヒューズ１線切れにによる欠相を防止することができます。絶縁バリアは、小動物等による相間接触による短絡事故を防止できます。</t>
    <rPh sb="5" eb="7">
      <t>ホウシキ</t>
    </rPh>
    <rPh sb="14" eb="15">
      <t>セン</t>
    </rPh>
    <rPh sb="15" eb="16">
      <t>キ</t>
    </rPh>
    <rPh sb="21" eb="23">
      <t>ケッソウ</t>
    </rPh>
    <rPh sb="24" eb="26">
      <t>ボウシ</t>
    </rPh>
    <rPh sb="36" eb="38">
      <t>ゼツエン</t>
    </rPh>
    <rPh sb="43" eb="46">
      <t>ショウドウブツ</t>
    </rPh>
    <rPh sb="46" eb="47">
      <t>トウ</t>
    </rPh>
    <rPh sb="50" eb="51">
      <t>ソウ</t>
    </rPh>
    <rPh sb="51" eb="52">
      <t>カン</t>
    </rPh>
    <rPh sb="52" eb="54">
      <t>セッショク</t>
    </rPh>
    <rPh sb="57" eb="59">
      <t>タンラク</t>
    </rPh>
    <rPh sb="59" eb="61">
      <t>ジコ</t>
    </rPh>
    <rPh sb="62" eb="64">
      <t>ボウシ</t>
    </rPh>
    <phoneticPr fontId="1"/>
  </si>
  <si>
    <t>ストライカ方式</t>
    <rPh sb="5" eb="7">
      <t>ホウシキ</t>
    </rPh>
    <phoneticPr fontId="1"/>
  </si>
  <si>
    <t>絶縁バリア付</t>
    <rPh sb="0" eb="2">
      <t>ゼツエン</t>
    </rPh>
    <rPh sb="5" eb="6">
      <t>ツキ</t>
    </rPh>
    <phoneticPr fontId="1"/>
  </si>
  <si>
    <t>　変流器（ＣＴ）</t>
    <rPh sb="1" eb="4">
      <t>ヘンリュウキ</t>
    </rPh>
    <phoneticPr fontId="1"/>
  </si>
  <si>
    <t>過電流定数
ｎ＞１０以上</t>
    <rPh sb="0" eb="3">
      <t>カデンリュウ</t>
    </rPh>
    <rPh sb="3" eb="5">
      <t>テイスウ</t>
    </rPh>
    <rPh sb="10" eb="12">
      <t>イジョウ</t>
    </rPh>
    <phoneticPr fontId="1"/>
  </si>
  <si>
    <t>短絡時等の大電流が流れた場合での磁気飽和による二次側電流の誤差が少ないため、ＯＣＲ瞬時要素を確実に動作させることができます。</t>
    <rPh sb="3" eb="4">
      <t>トウ</t>
    </rPh>
    <rPh sb="5" eb="6">
      <t>ダイ</t>
    </rPh>
    <rPh sb="6" eb="8">
      <t>デンリュウ</t>
    </rPh>
    <rPh sb="9" eb="10">
      <t>ナガ</t>
    </rPh>
    <rPh sb="12" eb="14">
      <t>バアイ</t>
    </rPh>
    <rPh sb="16" eb="18">
      <t>ジキ</t>
    </rPh>
    <rPh sb="18" eb="20">
      <t>ホウワ</t>
    </rPh>
    <rPh sb="23" eb="25">
      <t>ニジ</t>
    </rPh>
    <rPh sb="25" eb="26">
      <t>ガワ</t>
    </rPh>
    <rPh sb="26" eb="28">
      <t>デンリュウ</t>
    </rPh>
    <rPh sb="29" eb="31">
      <t>ゴサ</t>
    </rPh>
    <rPh sb="32" eb="33">
      <t>スク</t>
    </rPh>
    <rPh sb="41" eb="43">
      <t>シュンジ</t>
    </rPh>
    <rPh sb="43" eb="45">
      <t>ヨウソ</t>
    </rPh>
    <rPh sb="46" eb="48">
      <t>カクジツ</t>
    </rPh>
    <rPh sb="49" eb="51">
      <t>ドウサ</t>
    </rPh>
    <phoneticPr fontId="1"/>
  </si>
  <si>
    <r>
      <t>三相への単相接続による三相不平衡を軽減できます。三相に単相変圧器を均等（</t>
    </r>
    <r>
      <rPr>
        <b/>
        <sz val="12"/>
        <color indexed="8"/>
        <rFont val="Arial"/>
        <family val="2"/>
      </rPr>
      <t>3</t>
    </r>
    <r>
      <rPr>
        <b/>
        <sz val="12"/>
        <color indexed="8"/>
        <rFont val="ＭＳ Ｐゴシック"/>
        <family val="3"/>
        <charset val="128"/>
      </rPr>
      <t>台）に接続する場合はこれによりません。</t>
    </r>
  </si>
  <si>
    <t>コンデンサ（ＳＣ）
リアクトル（ＳＲ）</t>
    <phoneticPr fontId="1"/>
  </si>
  <si>
    <t>６％リアクトル
１３％リアクトル</t>
    <phoneticPr fontId="1"/>
  </si>
  <si>
    <t>コンデンサとリアクトルの組合せにより高調波を抑制することができます。低圧側に設置することでその抑制効果は更に大きくなります。
自動力率調整装置は、進み力率による系統電圧上昇の防止となります。コンデンサ設置のみであると配電系統の高調波が拡大してしまいます。</t>
    <rPh sb="12" eb="14">
      <t>クミアワ</t>
    </rPh>
    <rPh sb="34" eb="36">
      <t>テイアツ</t>
    </rPh>
    <rPh sb="36" eb="37">
      <t>ガワ</t>
    </rPh>
    <rPh sb="38" eb="40">
      <t>セッチ</t>
    </rPh>
    <rPh sb="47" eb="49">
      <t>ヨクセイ</t>
    </rPh>
    <rPh sb="49" eb="51">
      <t>コウカ</t>
    </rPh>
    <rPh sb="52" eb="53">
      <t>サラ</t>
    </rPh>
    <rPh sb="54" eb="55">
      <t>オオ</t>
    </rPh>
    <rPh sb="63" eb="65">
      <t>ジドウ</t>
    </rPh>
    <rPh sb="65" eb="67">
      <t>リキリツ</t>
    </rPh>
    <rPh sb="67" eb="69">
      <t>チョウセイ</t>
    </rPh>
    <rPh sb="69" eb="71">
      <t>ソウチ</t>
    </rPh>
    <rPh sb="73" eb="74">
      <t>スス</t>
    </rPh>
    <rPh sb="100" eb="102">
      <t>セッチ</t>
    </rPh>
    <rPh sb="108" eb="110">
      <t>ハイデン</t>
    </rPh>
    <rPh sb="110" eb="112">
      <t>ケイトウ</t>
    </rPh>
    <rPh sb="113" eb="116">
      <t>コウチョウハ</t>
    </rPh>
    <rPh sb="117" eb="119">
      <t>カクダイ</t>
    </rPh>
    <phoneticPr fontId="1"/>
  </si>
  <si>
    <t>自動力率調整装置</t>
    <rPh sb="6" eb="8">
      <t>ソウチ</t>
    </rPh>
    <phoneticPr fontId="1"/>
  </si>
  <si>
    <t>大型電動機
溶接機・溶鉱炉</t>
    <rPh sb="6" eb="8">
      <t>ヨウセツ</t>
    </rPh>
    <rPh sb="8" eb="9">
      <t>キ</t>
    </rPh>
    <rPh sb="10" eb="13">
      <t>ヨウコウロ</t>
    </rPh>
    <phoneticPr fontId="1"/>
  </si>
  <si>
    <t>機器稼働時の始動電流や瞬時過大電流により周囲の需要家へ電圧障害を引き起こす可能性があります。抑制装置や対策機器等を取付けし、障害防止に努めて下さい。</t>
    <rPh sb="0" eb="2">
      <t>キキ</t>
    </rPh>
    <rPh sb="2" eb="4">
      <t>カドウ</t>
    </rPh>
    <rPh sb="4" eb="5">
      <t>ジ</t>
    </rPh>
    <rPh sb="11" eb="13">
      <t>シュンジ</t>
    </rPh>
    <rPh sb="13" eb="15">
      <t>カダイ</t>
    </rPh>
    <rPh sb="15" eb="17">
      <t>デンリュウ</t>
    </rPh>
    <rPh sb="23" eb="25">
      <t>ジュヨウ</t>
    </rPh>
    <rPh sb="25" eb="26">
      <t>イエ</t>
    </rPh>
    <rPh sb="46" eb="48">
      <t>ヨクセイ</t>
    </rPh>
    <rPh sb="48" eb="50">
      <t>ソウチ</t>
    </rPh>
    <phoneticPr fontId="1"/>
  </si>
  <si>
    <r>
      <t>（</t>
    </r>
    <r>
      <rPr>
        <b/>
        <sz val="12"/>
        <color indexed="8"/>
        <rFont val="Arial"/>
        <family val="2"/>
      </rPr>
      <t>400V</t>
    </r>
    <r>
      <rPr>
        <b/>
        <sz val="12"/>
        <color indexed="8"/>
        <rFont val="ＭＳ Ｐゴシック"/>
        <family val="3"/>
        <charset val="128"/>
      </rPr>
      <t>以上）</t>
    </r>
  </si>
  <si>
    <t>②ＰＡＳ・ＵＧＳのＤＧＲ整定値およびＣＢのＯＣＲ整定値については以下をご参照ください。</t>
    <rPh sb="12" eb="15">
      <t>セイテイチ</t>
    </rPh>
    <rPh sb="24" eb="27">
      <t>セイテイチ</t>
    </rPh>
    <rPh sb="32" eb="34">
      <t>イカ</t>
    </rPh>
    <rPh sb="36" eb="38">
      <t>サンショウ</t>
    </rPh>
    <phoneticPr fontId="1"/>
  </si>
  <si>
    <r>
      <t>③変電所のリレー整定値を確認したい場合には担当者までご連絡ください。</t>
    </r>
    <r>
      <rPr>
        <sz val="9"/>
        <color indexed="8"/>
        <rFont val="HG丸ｺﾞｼｯｸM-PRO"/>
        <family val="3"/>
        <charset val="128"/>
      </rPr>
      <t>（宛先はメール等で回答の際に記載）</t>
    </r>
    <rPh sb="1" eb="4">
      <t>ヘンデンショ</t>
    </rPh>
    <rPh sb="8" eb="11">
      <t>セイテイチ</t>
    </rPh>
    <rPh sb="12" eb="14">
      <t>カクニン</t>
    </rPh>
    <rPh sb="17" eb="19">
      <t>バアイ</t>
    </rPh>
    <rPh sb="21" eb="24">
      <t>タントウシャ</t>
    </rPh>
    <rPh sb="27" eb="29">
      <t>レンラク</t>
    </rPh>
    <rPh sb="35" eb="37">
      <t>アテサキ</t>
    </rPh>
    <rPh sb="41" eb="42">
      <t>トウ</t>
    </rPh>
    <rPh sb="43" eb="45">
      <t>カイトウ</t>
    </rPh>
    <rPh sb="46" eb="47">
      <t>サイ</t>
    </rPh>
    <rPh sb="48" eb="50">
      <t>キサイ</t>
    </rPh>
    <phoneticPr fontId="1"/>
  </si>
  <si>
    <t>設備不平衡率：</t>
    <rPh sb="3" eb="5">
      <t>ヘイコウ</t>
    </rPh>
    <phoneticPr fontId="1"/>
  </si>
  <si>
    <t>［　参　考　］</t>
    <rPh sb="2" eb="3">
      <t>マイ</t>
    </rPh>
    <rPh sb="4" eb="5">
      <t>コウ</t>
    </rPh>
    <phoneticPr fontId="1"/>
  </si>
  <si>
    <t>計量器箱の準備箇所</t>
    <phoneticPr fontId="1"/>
  </si>
  <si>
    <t>ＰＣＳ</t>
    <phoneticPr fontId="1"/>
  </si>
  <si>
    <t>発電モジュール</t>
    <rPh sb="0" eb="2">
      <t>ハツデン</t>
    </rPh>
    <phoneticPr fontId="1"/>
  </si>
  <si>
    <t>ｋＷ</t>
    <phoneticPr fontId="1"/>
  </si>
  <si>
    <t>設備容量：</t>
    <rPh sb="0" eb="2">
      <t>セツビ</t>
    </rPh>
    <rPh sb="2" eb="4">
      <t>ヨウリョウ</t>
    </rPh>
    <phoneticPr fontId="1"/>
  </si>
  <si>
    <t>契約設備電力</t>
    <rPh sb="0" eb="2">
      <t>ケイヤク</t>
    </rPh>
    <rPh sb="2" eb="4">
      <t>セツビ</t>
    </rPh>
    <rPh sb="4" eb="6">
      <t>デンリョク</t>
    </rPh>
    <phoneticPr fontId="1"/>
  </si>
  <si>
    <t>発電設備</t>
    <rPh sb="0" eb="2">
      <t>ハツデン</t>
    </rPh>
    <rPh sb="2" eb="4">
      <t>セツビ</t>
    </rPh>
    <phoneticPr fontId="1"/>
  </si>
  <si>
    <t>発電出力</t>
    <rPh sb="0" eb="2">
      <t>ハツデン</t>
    </rPh>
    <rPh sb="2" eb="4">
      <t>シュツリョク</t>
    </rPh>
    <phoneticPr fontId="1"/>
  </si>
  <si>
    <t>設備容量</t>
    <rPh sb="0" eb="2">
      <t>セツビ</t>
    </rPh>
    <rPh sb="2" eb="4">
      <t>ヨウリョウ</t>
    </rPh>
    <phoneticPr fontId="1"/>
  </si>
  <si>
    <t>計器箱の準備箇所</t>
    <rPh sb="0" eb="2">
      <t>ケイキ</t>
    </rPh>
    <rPh sb="2" eb="3">
      <t>ハコ</t>
    </rPh>
    <rPh sb="4" eb="6">
      <t>ジュンビ</t>
    </rPh>
    <rPh sb="6" eb="8">
      <t>カショ</t>
    </rPh>
    <phoneticPr fontId="1"/>
  </si>
  <si>
    <t>電力会社</t>
    <rPh sb="0" eb="2">
      <t>デンリョク</t>
    </rPh>
    <rPh sb="2" eb="4">
      <t>カイシャ</t>
    </rPh>
    <phoneticPr fontId="1"/>
  </si>
  <si>
    <t>非常用発電機</t>
    <rPh sb="0" eb="3">
      <t>ヒジョウヨウ</t>
    </rPh>
    <rPh sb="3" eb="6">
      <t>ハツデンキ</t>
    </rPh>
    <phoneticPr fontId="1"/>
  </si>
  <si>
    <t>有無</t>
    <rPh sb="0" eb="2">
      <t>ウム</t>
    </rPh>
    <phoneticPr fontId="1"/>
  </si>
  <si>
    <t>上記事項を確認の上、了承しました。</t>
    <phoneticPr fontId="23"/>
  </si>
  <si>
    <t>　　　</t>
    <phoneticPr fontId="1"/>
  </si>
  <si>
    <t>　　　</t>
    <phoneticPr fontId="1"/>
  </si>
  <si>
    <t>様</t>
    <rPh sb="0" eb="1">
      <t>サマ</t>
    </rPh>
    <phoneticPr fontId="1"/>
  </si>
  <si>
    <t>協議担当者</t>
    <rPh sb="0" eb="2">
      <t>キョウギ</t>
    </rPh>
    <rPh sb="2" eb="5">
      <t>タントウシャ</t>
    </rPh>
    <phoneticPr fontId="1"/>
  </si>
  <si>
    <t>会社名</t>
    <rPh sb="0" eb="2">
      <t>カイシャ</t>
    </rPh>
    <rPh sb="2" eb="3">
      <t>メイ</t>
    </rPh>
    <phoneticPr fontId="1"/>
  </si>
  <si>
    <t>お名前</t>
    <rPh sb="1" eb="3">
      <t>ナマエ</t>
    </rPh>
    <phoneticPr fontId="1"/>
  </si>
  <si>
    <t>メールアドレス</t>
    <phoneticPr fontId="1"/>
  </si>
  <si>
    <t>ヒューズ容量</t>
    <rPh sb="4" eb="6">
      <t>ヨウリョウ</t>
    </rPh>
    <phoneticPr fontId="1"/>
  </si>
  <si>
    <t>受電用ＣＴ容量</t>
    <rPh sb="0" eb="2">
      <t>ジュデン</t>
    </rPh>
    <rPh sb="2" eb="3">
      <t>ヨウ</t>
    </rPh>
    <rPh sb="5" eb="7">
      <t>ヨウリョウ</t>
    </rPh>
    <phoneticPr fontId="1"/>
  </si>
  <si>
    <t>G10</t>
    <phoneticPr fontId="1"/>
  </si>
  <si>
    <t>G20</t>
    <phoneticPr fontId="1"/>
  </si>
  <si>
    <t>G30</t>
  </si>
  <si>
    <t>G40</t>
  </si>
  <si>
    <t>G50</t>
  </si>
  <si>
    <t>G60</t>
  </si>
  <si>
    <t>G75</t>
    <phoneticPr fontId="1"/>
  </si>
  <si>
    <t>供給用</t>
    <rPh sb="0" eb="2">
      <t>キョウキュウ</t>
    </rPh>
    <rPh sb="2" eb="3">
      <t>ヨウ</t>
    </rPh>
    <phoneticPr fontId="1"/>
  </si>
  <si>
    <t>発電用</t>
    <rPh sb="0" eb="3">
      <t>ハツデンヨウ</t>
    </rPh>
    <phoneticPr fontId="1"/>
  </si>
  <si>
    <t>高調波流出電流計算書のご提出</t>
    <rPh sb="12" eb="14">
      <t>テイシュツ</t>
    </rPh>
    <phoneticPr fontId="1"/>
  </si>
  <si>
    <t>計算書</t>
    <rPh sb="0" eb="3">
      <t>ケイサンショ</t>
    </rPh>
    <phoneticPr fontId="1"/>
  </si>
  <si>
    <t>提出済み</t>
    <rPh sb="0" eb="2">
      <t>テイシュツ</t>
    </rPh>
    <rPh sb="2" eb="3">
      <t>ズ</t>
    </rPh>
    <phoneticPr fontId="1"/>
  </si>
  <si>
    <t>未提出</t>
    <rPh sb="0" eb="1">
      <t>ミ</t>
    </rPh>
    <rPh sb="1" eb="3">
      <t>テイシュツ</t>
    </rPh>
    <phoneticPr fontId="1"/>
  </si>
  <si>
    <t>フリッカ</t>
    <phoneticPr fontId="1"/>
  </si>
  <si>
    <t>高圧モーター</t>
    <rPh sb="0" eb="2">
      <t>コウアツ</t>
    </rPh>
    <phoneticPr fontId="1"/>
  </si>
  <si>
    <t>アーク炉</t>
    <rPh sb="3" eb="4">
      <t>ロ</t>
    </rPh>
    <phoneticPr fontId="1"/>
  </si>
  <si>
    <t>掘削機</t>
    <rPh sb="0" eb="2">
      <t>クッサク</t>
    </rPh>
    <rPh sb="2" eb="3">
      <t>キ</t>
    </rPh>
    <phoneticPr fontId="1"/>
  </si>
  <si>
    <t>吹付機</t>
    <rPh sb="0" eb="2">
      <t>フキツ</t>
    </rPh>
    <rPh sb="2" eb="3">
      <t>キ</t>
    </rPh>
    <phoneticPr fontId="1"/>
  </si>
  <si>
    <t>送風機</t>
    <rPh sb="0" eb="3">
      <t>ソウフウキ</t>
    </rPh>
    <phoneticPr fontId="1"/>
  </si>
  <si>
    <t>電動機</t>
    <rPh sb="0" eb="3">
      <t>デンドウキ</t>
    </rPh>
    <phoneticPr fontId="1"/>
  </si>
  <si>
    <t>トンネル工事用機械</t>
    <rPh sb="4" eb="7">
      <t>コウジヨウ</t>
    </rPh>
    <rPh sb="7" eb="9">
      <t>キカイ</t>
    </rPh>
    <phoneticPr fontId="1"/>
  </si>
  <si>
    <t>揚水ポンプ</t>
    <rPh sb="0" eb="2">
      <t>ヨウスイ</t>
    </rPh>
    <phoneticPr fontId="1"/>
  </si>
  <si>
    <t>台数</t>
    <rPh sb="0" eb="2">
      <t>ダイスウ</t>
    </rPh>
    <phoneticPr fontId="1"/>
  </si>
  <si>
    <t>有無</t>
    <rPh sb="0" eb="2">
      <t>ウム</t>
    </rPh>
    <phoneticPr fontId="1"/>
  </si>
  <si>
    <t>契約種別</t>
    <rPh sb="0" eb="2">
      <t>ケイヤク</t>
    </rPh>
    <rPh sb="2" eb="4">
      <t>シュベツ</t>
    </rPh>
    <phoneticPr fontId="1"/>
  </si>
  <si>
    <t>業務用電力</t>
    <rPh sb="0" eb="3">
      <t>ギョウムヨウ</t>
    </rPh>
    <rPh sb="3" eb="5">
      <t>デンリョク</t>
    </rPh>
    <phoneticPr fontId="1"/>
  </si>
  <si>
    <t>業務用季節別時間帯別電力</t>
    <rPh sb="0" eb="3">
      <t>ギョウムヨウ</t>
    </rPh>
    <rPh sb="3" eb="6">
      <t>キセツベツ</t>
    </rPh>
    <rPh sb="6" eb="9">
      <t>ジカンタイ</t>
    </rPh>
    <rPh sb="9" eb="10">
      <t>ベツ</t>
    </rPh>
    <rPh sb="10" eb="12">
      <t>デンリョク</t>
    </rPh>
    <phoneticPr fontId="1"/>
  </si>
  <si>
    <t>高圧電力</t>
    <rPh sb="0" eb="2">
      <t>コウアツ</t>
    </rPh>
    <rPh sb="2" eb="4">
      <t>デンリョク</t>
    </rPh>
    <phoneticPr fontId="1"/>
  </si>
  <si>
    <t>臨時電力</t>
    <rPh sb="0" eb="2">
      <t>リンジ</t>
    </rPh>
    <rPh sb="2" eb="4">
      <t>デンリョク</t>
    </rPh>
    <phoneticPr fontId="1"/>
  </si>
  <si>
    <t>工事内容</t>
    <rPh sb="0" eb="2">
      <t>コウジ</t>
    </rPh>
    <rPh sb="2" eb="4">
      <t>ナイヨウ</t>
    </rPh>
    <phoneticPr fontId="1"/>
  </si>
  <si>
    <t>新設</t>
    <rPh sb="0" eb="2">
      <t>シンセツ</t>
    </rPh>
    <phoneticPr fontId="1"/>
  </si>
  <si>
    <t>①ＬＢＳのＰＦ容量は、５０Ａ以下としてください。超過する場合には、別途協議させていただきます。</t>
    <rPh sb="24" eb="26">
      <t>チョウカ</t>
    </rPh>
    <rPh sb="28" eb="30">
      <t>バアイ</t>
    </rPh>
    <phoneticPr fontId="1"/>
  </si>
  <si>
    <t>未定の項目を除き入力漏れはありません。</t>
    <rPh sb="0" eb="2">
      <t>ミテイ</t>
    </rPh>
    <rPh sb="3" eb="5">
      <t>コウモク</t>
    </rPh>
    <rPh sb="6" eb="7">
      <t>ノゾ</t>
    </rPh>
    <rPh sb="8" eb="10">
      <t>ニュウリョク</t>
    </rPh>
    <rPh sb="10" eb="11">
      <t>モ</t>
    </rPh>
    <phoneticPr fontId="23"/>
  </si>
  <si>
    <t>計量器取付板</t>
    <rPh sb="0" eb="3">
      <t>ケイリョウキ</t>
    </rPh>
    <rPh sb="3" eb="5">
      <t>トリツ</t>
    </rPh>
    <rPh sb="5" eb="6">
      <t>イタ</t>
    </rPh>
    <phoneticPr fontId="1"/>
  </si>
  <si>
    <t>木板</t>
    <rPh sb="0" eb="1">
      <t>モク</t>
    </rPh>
    <rPh sb="1" eb="2">
      <t>イタ</t>
    </rPh>
    <phoneticPr fontId="1"/>
  </si>
  <si>
    <t>◎本協議内容について、必ず主任技術者様にご確認ください。送電前までに連絡がない場合、主任技術者様に</t>
    <phoneticPr fontId="23"/>
  </si>
  <si>
    <t>◎受電設備の内容や計器ＶＣＴ取付け場所等に変更が生じた場合には、速やかにご連絡ください。</t>
    <rPh sb="1" eb="3">
      <t>ジュデン</t>
    </rPh>
    <rPh sb="3" eb="5">
      <t>セツビ</t>
    </rPh>
    <rPh sb="6" eb="8">
      <t>ナイヨウ</t>
    </rPh>
    <rPh sb="9" eb="11">
      <t>ケイキ</t>
    </rPh>
    <rPh sb="14" eb="16">
      <t>トリツ</t>
    </rPh>
    <rPh sb="17" eb="19">
      <t>バショ</t>
    </rPh>
    <rPh sb="19" eb="20">
      <t>トウ</t>
    </rPh>
    <rPh sb="21" eb="23">
      <t>ヘンコウ</t>
    </rPh>
    <rPh sb="24" eb="25">
      <t>ショウ</t>
    </rPh>
    <rPh sb="27" eb="29">
      <t>バアイ</t>
    </rPh>
    <rPh sb="32" eb="33">
      <t>スミ</t>
    </rPh>
    <rPh sb="37" eb="39">
      <t>レンラク</t>
    </rPh>
    <phoneticPr fontId="1"/>
  </si>
  <si>
    <t>　了承いただいたものとします。本協議内容に対する疑義，相違・変更が生じた場合は，速やかにご連絡ください。</t>
    <phoneticPr fontId="23"/>
  </si>
  <si>
    <t>計量器から変成器までの距離</t>
    <phoneticPr fontId="1"/>
  </si>
  <si>
    <t>%</t>
    <phoneticPr fontId="23"/>
  </si>
  <si>
    <t>ｋＷ</t>
    <phoneticPr fontId="23"/>
  </si>
  <si>
    <t>Ａ</t>
    <phoneticPr fontId="23"/>
  </si>
  <si>
    <t>計量器箱</t>
    <rPh sb="0" eb="3">
      <t>ケイリョウキ</t>
    </rPh>
    <rPh sb="3" eb="4">
      <t>ハコ</t>
    </rPh>
    <phoneticPr fontId="23"/>
  </si>
  <si>
    <t>設備不平衡率</t>
    <rPh sb="3" eb="5">
      <t>ヘイコウ</t>
    </rPh>
    <phoneticPr fontId="1"/>
  </si>
  <si>
    <t>変成器容量</t>
    <rPh sb="0" eb="3">
      <t>ヘンセイキ</t>
    </rPh>
    <rPh sb="3" eb="5">
      <t>ヨウリョウ</t>
    </rPh>
    <phoneticPr fontId="1"/>
  </si>
  <si>
    <t>屋内用計器箱</t>
    <rPh sb="0" eb="3">
      <t>オクナイヨウ</t>
    </rPh>
    <rPh sb="3" eb="5">
      <t>ケイキ</t>
    </rPh>
    <rPh sb="5" eb="6">
      <t>ハコ</t>
    </rPh>
    <phoneticPr fontId="23"/>
  </si>
  <si>
    <t>試験用開閉器カバー</t>
    <rPh sb="0" eb="2">
      <t>シケン</t>
    </rPh>
    <rPh sb="2" eb="3">
      <t>ヨウ</t>
    </rPh>
    <rPh sb="3" eb="6">
      <t>カイヘイキ</t>
    </rPh>
    <phoneticPr fontId="23"/>
  </si>
  <si>
    <t>屋外用計器箱</t>
    <rPh sb="0" eb="2">
      <t>オクガイ</t>
    </rPh>
    <rPh sb="2" eb="3">
      <t>ヨウ</t>
    </rPh>
    <rPh sb="3" eb="5">
      <t>ケイキ</t>
    </rPh>
    <rPh sb="5" eb="6">
      <t>ハコ</t>
    </rPh>
    <phoneticPr fontId="23"/>
  </si>
  <si>
    <t>屋内用組合せ計器箱</t>
    <rPh sb="0" eb="3">
      <t>オクナイヨウ</t>
    </rPh>
    <rPh sb="3" eb="5">
      <t>クミアワ</t>
    </rPh>
    <rPh sb="6" eb="8">
      <t>ケイキ</t>
    </rPh>
    <rPh sb="8" eb="9">
      <t>ハコ</t>
    </rPh>
    <phoneticPr fontId="23"/>
  </si>
  <si>
    <t>想定電流</t>
    <rPh sb="0" eb="2">
      <t>ソウテイ</t>
    </rPh>
    <rPh sb="2" eb="4">
      <t>デンリュウ</t>
    </rPh>
    <phoneticPr fontId="1"/>
  </si>
  <si>
    <t>接続材料</t>
    <rPh sb="0" eb="2">
      <t>セツゾク</t>
    </rPh>
    <rPh sb="2" eb="4">
      <t>ザイリョウ</t>
    </rPh>
    <phoneticPr fontId="1"/>
  </si>
  <si>
    <t>A</t>
    <phoneticPr fontId="23"/>
  </si>
  <si>
    <t>作成日</t>
    <rPh sb="0" eb="3">
      <t>サクセイビ</t>
    </rPh>
    <phoneticPr fontId="1"/>
  </si>
  <si>
    <t>←協議票に反映されます。</t>
    <rPh sb="1" eb="3">
      <t>キョウギ</t>
    </rPh>
    <rPh sb="3" eb="4">
      <t>ヒョウ</t>
    </rPh>
    <rPh sb="5" eb="7">
      <t>ハンエイ</t>
    </rPh>
    <phoneticPr fontId="1"/>
  </si>
  <si>
    <t>※お申し込み受付後に発番します。</t>
    <phoneticPr fontId="23"/>
  </si>
  <si>
    <t>作成日時</t>
    <rPh sb="0" eb="3">
      <t>サクセイビ</t>
    </rPh>
    <rPh sb="3" eb="4">
      <t>ジ</t>
    </rPh>
    <phoneticPr fontId="1"/>
  </si>
  <si>
    <t xml:space="preserve">[当社の個人情報の利用目的]
</t>
    <phoneticPr fontId="1"/>
  </si>
  <si>
    <t xml:space="preserve">ご記入いただいたお客さまの個人情報につきましては、電気事業における契約の締結・履行、設備等の設計・工事・保守・保全
</t>
    <phoneticPr fontId="1"/>
  </si>
  <si>
    <t xml:space="preserve">その他これらに付随する業務を行なうために必要な範囲内で利用させていただきます。
</t>
    <phoneticPr fontId="1"/>
  </si>
  <si>
    <t xml:space="preserve">（詳細は当社ＨＰ「当社の個人情報利用目的」をご覧ください） </t>
    <phoneticPr fontId="1"/>
  </si>
  <si>
    <t xml:space="preserve">http://www.tepco.co.jp/pg/privacypolicy/basicpolicy.html
</t>
    <phoneticPr fontId="1"/>
  </si>
  <si>
    <t>計量器箱</t>
    <rPh sb="0" eb="3">
      <t>ケイリョウキ</t>
    </rPh>
    <rPh sb="3" eb="4">
      <t>バコ</t>
    </rPh>
    <phoneticPr fontId="23"/>
  </si>
  <si>
    <t>直近上位</t>
    <phoneticPr fontId="23"/>
  </si>
  <si>
    <t>確定値</t>
    <rPh sb="0" eb="3">
      <t>カクテイチ</t>
    </rPh>
    <phoneticPr fontId="23"/>
  </si>
  <si>
    <t>タップ整定値</t>
    <rPh sb="3" eb="5">
      <t>セイテイ</t>
    </rPh>
    <rPh sb="5" eb="6">
      <t>チ</t>
    </rPh>
    <phoneticPr fontId="1"/>
  </si>
  <si>
    <t>レバー整定値</t>
    <rPh sb="3" eb="5">
      <t>セイテイ</t>
    </rPh>
    <rPh sb="5" eb="6">
      <t>チ</t>
    </rPh>
    <phoneticPr fontId="1"/>
  </si>
  <si>
    <t>初期値</t>
    <rPh sb="0" eb="3">
      <t>ショキチ</t>
    </rPh>
    <phoneticPr fontId="23"/>
  </si>
  <si>
    <t>確定値優先反映</t>
    <rPh sb="0" eb="2">
      <t>カクテイ</t>
    </rPh>
    <rPh sb="2" eb="3">
      <t>チ</t>
    </rPh>
    <rPh sb="3" eb="5">
      <t>ユウセン</t>
    </rPh>
    <rPh sb="5" eb="7">
      <t>ハンエイ</t>
    </rPh>
    <phoneticPr fontId="23"/>
  </si>
  <si>
    <t>契約最大電力の5～15倍</t>
    <phoneticPr fontId="23"/>
  </si>
  <si>
    <t>瞬時確定値</t>
    <rPh sb="0" eb="2">
      <t>シュンジ</t>
    </rPh>
    <rPh sb="2" eb="5">
      <t>カクテイチ</t>
    </rPh>
    <phoneticPr fontId="23"/>
  </si>
  <si>
    <t>特　記　事　項　（　回 答 内 容 ・ 依 頼 事 項　等　）　東京電力パワーグリッド株式会社</t>
    <rPh sb="0" eb="1">
      <t>トク</t>
    </rPh>
    <rPh sb="2" eb="3">
      <t>キ</t>
    </rPh>
    <rPh sb="4" eb="5">
      <t>コト</t>
    </rPh>
    <rPh sb="6" eb="7">
      <t>コウ</t>
    </rPh>
    <rPh sb="10" eb="11">
      <t>カイ</t>
    </rPh>
    <rPh sb="12" eb="13">
      <t>コタエ</t>
    </rPh>
    <rPh sb="14" eb="15">
      <t>ナイ</t>
    </rPh>
    <rPh sb="16" eb="17">
      <t>カタチ</t>
    </rPh>
    <rPh sb="20" eb="21">
      <t>イ</t>
    </rPh>
    <rPh sb="22" eb="23">
      <t>ライ</t>
    </rPh>
    <rPh sb="24" eb="25">
      <t>コト</t>
    </rPh>
    <rPh sb="26" eb="27">
      <t>コウ</t>
    </rPh>
    <rPh sb="28" eb="29">
      <t>トウ</t>
    </rPh>
    <rPh sb="32" eb="36">
      <t>トウキョウデンリョク</t>
    </rPh>
    <rPh sb="43" eb="47">
      <t>カブシキガイシャ</t>
    </rPh>
    <phoneticPr fontId="1"/>
  </si>
  <si>
    <t>リアクトル</t>
    <phoneticPr fontId="23"/>
  </si>
  <si>
    <t>●容量につきましては，適正な進相コンデンサの設置・運用についてのお願いリーフレットをご参照ください。</t>
  </si>
  <si>
    <t>●高調波抑制のため，低圧側へのＬ付コンデンサの設置を推奨致します。</t>
  </si>
  <si>
    <t>協議担当者</t>
    <rPh sb="0" eb="2">
      <t>キョウギ</t>
    </rPh>
    <rPh sb="2" eb="5">
      <t>タントウシャ</t>
    </rPh>
    <phoneticPr fontId="23"/>
  </si>
  <si>
    <t>メール</t>
    <phoneticPr fontId="23"/>
  </si>
  <si>
    <t>ＴＥＬ</t>
    <phoneticPr fontId="23"/>
  </si>
  <si>
    <t>ＦＡＸ</t>
    <phoneticPr fontId="23"/>
  </si>
  <si>
    <t>工程ＦＡＸ</t>
    <rPh sb="0" eb="2">
      <t>コウテイ</t>
    </rPh>
    <phoneticPr fontId="23"/>
  </si>
  <si>
    <t>確定値</t>
    <rPh sb="0" eb="2">
      <t>カクテイ</t>
    </rPh>
    <rPh sb="2" eb="3">
      <t>チ</t>
    </rPh>
    <phoneticPr fontId="23"/>
  </si>
  <si>
    <t>増設の見込みがある場合など</t>
    <rPh sb="0" eb="2">
      <t>ゾウセツ</t>
    </rPh>
    <rPh sb="3" eb="5">
      <t>ミコ</t>
    </rPh>
    <rPh sb="9" eb="11">
      <t>バアイ</t>
    </rPh>
    <phoneticPr fontId="23"/>
  </si>
  <si>
    <t>接続材料</t>
    <rPh sb="0" eb="2">
      <t>セツゾク</t>
    </rPh>
    <rPh sb="2" eb="4">
      <t>ザイリョウ</t>
    </rPh>
    <phoneticPr fontId="23"/>
  </si>
  <si>
    <t>自動判定</t>
    <rPh sb="0" eb="2">
      <t>ジドウ</t>
    </rPh>
    <rPh sb="2" eb="4">
      <t>ハンテイ</t>
    </rPh>
    <phoneticPr fontId="23"/>
  </si>
  <si>
    <t>確定</t>
    <rPh sb="0" eb="2">
      <t>カクテイ</t>
    </rPh>
    <phoneticPr fontId="23"/>
  </si>
  <si>
    <t>ＲＤ端子</t>
    <phoneticPr fontId="23"/>
  </si>
  <si>
    <t>Ｒ端子</t>
    <phoneticPr fontId="23"/>
  </si>
  <si>
    <t>ボルコン</t>
    <phoneticPr fontId="23"/>
  </si>
  <si>
    <t>作成会社名</t>
    <rPh sb="0" eb="2">
      <t>サクセイ</t>
    </rPh>
    <rPh sb="2" eb="4">
      <t>カイシャ</t>
    </rPh>
    <rPh sb="4" eb="5">
      <t>メイ</t>
    </rPh>
    <phoneticPr fontId="1"/>
  </si>
  <si>
    <t>電流</t>
    <rPh sb="0" eb="2">
      <t>デンリュウ</t>
    </rPh>
    <phoneticPr fontId="23"/>
  </si>
  <si>
    <t>瞬時値</t>
    <rPh sb="0" eb="2">
      <t>シュンジ</t>
    </rPh>
    <rPh sb="2" eb="3">
      <t>チ</t>
    </rPh>
    <phoneticPr fontId="1"/>
  </si>
  <si>
    <t>係数α初期値</t>
    <rPh sb="0" eb="2">
      <t>ケイスウ</t>
    </rPh>
    <rPh sb="3" eb="6">
      <t>ショキチ</t>
    </rPh>
    <phoneticPr fontId="23"/>
  </si>
  <si>
    <t>電流</t>
    <rPh sb="0" eb="2">
      <t>デンリュウ</t>
    </rPh>
    <phoneticPr fontId="23"/>
  </si>
  <si>
    <t>瞬時判定値</t>
    <rPh sb="0" eb="2">
      <t>シュンジ</t>
    </rPh>
    <rPh sb="2" eb="4">
      <t>ハンテイ</t>
    </rPh>
    <rPh sb="4" eb="5">
      <t>チ</t>
    </rPh>
    <phoneticPr fontId="23"/>
  </si>
  <si>
    <t>東京電力パワーグリッド株式会社　入力欄</t>
    <rPh sb="0" eb="4">
      <t>トウキョウデンリョク</t>
    </rPh>
    <rPh sb="11" eb="15">
      <t>カブシキガイシャ</t>
    </rPh>
    <rPh sb="16" eb="19">
      <t>ニュウリョクラン</t>
    </rPh>
    <phoneticPr fontId="23"/>
  </si>
  <si>
    <t>AUTO-V</t>
    <phoneticPr fontId="23"/>
  </si>
  <si>
    <t>繰り上げ値</t>
    <rPh sb="0" eb="1">
      <t>ク</t>
    </rPh>
    <rPh sb="2" eb="3">
      <t>ア</t>
    </rPh>
    <rPh sb="4" eb="5">
      <t>チ</t>
    </rPh>
    <phoneticPr fontId="23"/>
  </si>
  <si>
    <t>切り捨て値</t>
    <rPh sb="0" eb="1">
      <t>キ</t>
    </rPh>
    <rPh sb="2" eb="3">
      <t>ス</t>
    </rPh>
    <rPh sb="4" eb="5">
      <t>チ</t>
    </rPh>
    <phoneticPr fontId="23"/>
  </si>
  <si>
    <t>マニュアル参照文書より</t>
    <rPh sb="5" eb="7">
      <t>サンショウ</t>
    </rPh>
    <rPh sb="7" eb="9">
      <t>ブンショ</t>
    </rPh>
    <phoneticPr fontId="23"/>
  </si>
  <si>
    <t>簡易計算</t>
    <rPh sb="0" eb="2">
      <t>カンイ</t>
    </rPh>
    <rPh sb="2" eb="4">
      <t>ケイサン</t>
    </rPh>
    <phoneticPr fontId="23"/>
  </si>
  <si>
    <t>確定値優先反映</t>
    <phoneticPr fontId="23"/>
  </si>
  <si>
    <t>安全率α</t>
    <rPh sb="0" eb="3">
      <t>アンゼンリツ</t>
    </rPh>
    <phoneticPr fontId="23"/>
  </si>
  <si>
    <t>タップ</t>
    <phoneticPr fontId="23"/>
  </si>
  <si>
    <t>レバー</t>
    <phoneticPr fontId="23"/>
  </si>
  <si>
    <t>ロック</t>
  </si>
  <si>
    <t>瞬時係数α</t>
    <rPh sb="0" eb="2">
      <t>シュンジ</t>
    </rPh>
    <phoneticPr fontId="23"/>
  </si>
  <si>
    <t>瞬時値</t>
    <rPh sb="0" eb="3">
      <t>シュンジチ</t>
    </rPh>
    <phoneticPr fontId="23"/>
  </si>
  <si>
    <t>ＶＣＴ容量</t>
    <rPh sb="3" eb="5">
      <t>ヨウリョウ</t>
    </rPh>
    <phoneticPr fontId="23"/>
  </si>
  <si>
    <t xml:space="preserve">◎お申込み後の工事工程や送電、Ｂ種接地抵抗値等に関する連絡先は、下記をご確認ください。
</t>
    <phoneticPr fontId="23"/>
  </si>
  <si>
    <t>http://www.tepco.co.jp/pg/consignment/workshop-search/index-j.html</t>
    <phoneticPr fontId="23"/>
  </si>
  <si>
    <t xml:space="preserve">　 東京電力パワーグリッド株式会社　電気工事店さま用事業所検索 </t>
    <phoneticPr fontId="23"/>
  </si>
  <si>
    <t>メール</t>
    <phoneticPr fontId="23"/>
  </si>
  <si>
    <t>制御グループ</t>
    <rPh sb="0" eb="2">
      <t>セイギョ</t>
    </rPh>
    <phoneticPr fontId="23"/>
  </si>
  <si>
    <t>担当者</t>
    <rPh sb="0" eb="3">
      <t>タントウシャ</t>
    </rPh>
    <phoneticPr fontId="23"/>
  </si>
  <si>
    <t>東京電力
パワーグリッド
株式会社</t>
    <phoneticPr fontId="23"/>
  </si>
  <si>
    <t>グリッドサービス
グループ</t>
    <phoneticPr fontId="23"/>
  </si>
  <si>
    <t>ＴＥＬ</t>
    <phoneticPr fontId="23"/>
  </si>
  <si>
    <t>ＴＥＬ</t>
    <phoneticPr fontId="23"/>
  </si>
  <si>
    <t>ＦＡＸ</t>
    <phoneticPr fontId="23"/>
  </si>
  <si>
    <t>ＦＡＸ</t>
    <phoneticPr fontId="23"/>
  </si>
  <si>
    <t>工程ＴＥＬ</t>
    <rPh sb="0" eb="2">
      <t>コウテイ</t>
    </rPh>
    <phoneticPr fontId="23"/>
  </si>
  <si>
    <t>工程担当者</t>
    <rPh sb="0" eb="2">
      <t>コウテイ</t>
    </rPh>
    <rPh sb="2" eb="5">
      <t>タントウシャ</t>
    </rPh>
    <phoneticPr fontId="23"/>
  </si>
  <si>
    <t>工程メール</t>
    <rPh sb="0" eb="2">
      <t>コウテイ</t>
    </rPh>
    <phoneticPr fontId="23"/>
  </si>
  <si>
    <t>作成会社さま入力データ</t>
    <rPh sb="0" eb="2">
      <t>サクセイ</t>
    </rPh>
    <rPh sb="2" eb="4">
      <t>カイシャ</t>
    </rPh>
    <rPh sb="6" eb="8">
      <t>ニュウリョク</t>
    </rPh>
    <phoneticPr fontId="23"/>
  </si>
  <si>
    <t>需要者名</t>
    <rPh sb="0" eb="2">
      <t>ジュヨウ</t>
    </rPh>
    <rPh sb="2" eb="3">
      <t>シャ</t>
    </rPh>
    <rPh sb="3" eb="4">
      <t>メイ</t>
    </rPh>
    <phoneticPr fontId="1"/>
  </si>
  <si>
    <t xml:space="preserve">自家用受電設備の工事に関するお願い
</t>
    <rPh sb="3" eb="5">
      <t>ジュデン</t>
    </rPh>
    <rPh sb="5" eb="7">
      <t>セツビ</t>
    </rPh>
    <phoneticPr fontId="23"/>
  </si>
  <si>
    <r>
      <t>変電所直近の最大短絡電流が</t>
    </r>
    <r>
      <rPr>
        <b/>
        <sz val="12"/>
        <color indexed="8"/>
        <rFont val="Arial"/>
        <family val="2"/>
      </rPr>
      <t>12.5kA</t>
    </r>
    <r>
      <rPr>
        <b/>
        <sz val="12"/>
        <color indexed="8"/>
        <rFont val="ＭＳ Ｐゴシック"/>
        <family val="3"/>
        <charset val="128"/>
      </rPr>
      <t>のため、これを推奨します。配電系統の変更等により短絡電流は変化することがあります。</t>
    </r>
    <rPh sb="6" eb="8">
      <t>サイダイ</t>
    </rPh>
    <phoneticPr fontId="1"/>
  </si>
  <si>
    <t>申込番号</t>
    <rPh sb="0" eb="1">
      <t>モウ</t>
    </rPh>
    <rPh sb="1" eb="2">
      <t>コ</t>
    </rPh>
    <rPh sb="2" eb="4">
      <t>バンゴウ</t>
    </rPh>
    <phoneticPr fontId="1"/>
  </si>
  <si>
    <t>申込番号</t>
    <rPh sb="0" eb="1">
      <t>モウ</t>
    </rPh>
    <rPh sb="1" eb="2">
      <t>コ</t>
    </rPh>
    <rPh sb="2" eb="4">
      <t>バンゴウ</t>
    </rPh>
    <phoneticPr fontId="23"/>
  </si>
  <si>
    <t>工事日程・
Ｂ種接地等</t>
    <rPh sb="0" eb="2">
      <t>コウジ</t>
    </rPh>
    <rPh sb="2" eb="4">
      <t>ニッテイ</t>
    </rPh>
    <rPh sb="7" eb="8">
      <t>シュ</t>
    </rPh>
    <rPh sb="8" eb="10">
      <t>セッチ</t>
    </rPh>
    <rPh sb="10" eb="11">
      <t>トウ</t>
    </rPh>
    <phoneticPr fontId="23"/>
  </si>
  <si>
    <t>電力会社工事</t>
    <rPh sb="0" eb="2">
      <t>デンリョク</t>
    </rPh>
    <rPh sb="2" eb="4">
      <t>カイシャ</t>
    </rPh>
    <rPh sb="4" eb="6">
      <t>コウジ</t>
    </rPh>
    <phoneticPr fontId="1"/>
  </si>
  <si>
    <t>ＤＧＲ初期値</t>
    <rPh sb="3" eb="5">
      <t>ショキ</t>
    </rPh>
    <rPh sb="5" eb="6">
      <t>チ</t>
    </rPh>
    <phoneticPr fontId="23"/>
  </si>
  <si>
    <t>確定値</t>
    <rPh sb="0" eb="3">
      <t>カクテイチ</t>
    </rPh>
    <phoneticPr fontId="23"/>
  </si>
  <si>
    <t>秒</t>
    <rPh sb="0" eb="1">
      <t>ビョウ</t>
    </rPh>
    <phoneticPr fontId="23"/>
  </si>
  <si>
    <t>0.2A</t>
    <phoneticPr fontId="1"/>
  </si>
  <si>
    <t>ＤＧＲ</t>
    <phoneticPr fontId="23"/>
  </si>
  <si>
    <t>特　記　事　項　（　入 力 内 容 に お け る ご 不 明 点　等　）</t>
    <rPh sb="0" eb="1">
      <t>トク</t>
    </rPh>
    <rPh sb="2" eb="3">
      <t>キ</t>
    </rPh>
    <rPh sb="4" eb="5">
      <t>コト</t>
    </rPh>
    <rPh sb="6" eb="7">
      <t>コウ</t>
    </rPh>
    <rPh sb="10" eb="11">
      <t>イ</t>
    </rPh>
    <rPh sb="12" eb="13">
      <t>チカラ</t>
    </rPh>
    <rPh sb="14" eb="15">
      <t>ナイ</t>
    </rPh>
    <rPh sb="16" eb="17">
      <t>カタチ</t>
    </rPh>
    <rPh sb="28" eb="29">
      <t>フ</t>
    </rPh>
    <rPh sb="30" eb="31">
      <t>メイ</t>
    </rPh>
    <rPh sb="32" eb="33">
      <t>テン</t>
    </rPh>
    <rPh sb="34" eb="35">
      <t>トウ</t>
    </rPh>
    <phoneticPr fontId="1"/>
  </si>
  <si>
    <t>地上</t>
    <rPh sb="0" eb="2">
      <t>チジョウ</t>
    </rPh>
    <phoneticPr fontId="1"/>
  </si>
  <si>
    <t>ＶＣＴ一次側お客様設備</t>
    <rPh sb="3" eb="6">
      <t>イチジガワ</t>
    </rPh>
    <rPh sb="7" eb="9">
      <t>キャクサマ</t>
    </rPh>
    <rPh sb="9" eb="11">
      <t>セツビ</t>
    </rPh>
    <phoneticPr fontId="1"/>
  </si>
  <si>
    <t>ＶＣＴ二次側お客様設備</t>
    <rPh sb="3" eb="5">
      <t>ニジ</t>
    </rPh>
    <rPh sb="5" eb="6">
      <t>ガワ</t>
    </rPh>
    <rPh sb="7" eb="9">
      <t>キャクサマ</t>
    </rPh>
    <rPh sb="9" eb="11">
      <t>セツビ</t>
    </rPh>
    <phoneticPr fontId="1"/>
  </si>
  <si>
    <t>ＶＣＴ一次二次</t>
    <rPh sb="3" eb="5">
      <t>イチジ</t>
    </rPh>
    <rPh sb="5" eb="7">
      <t>ニジ</t>
    </rPh>
    <phoneticPr fontId="1"/>
  </si>
  <si>
    <t>ケーブル</t>
    <phoneticPr fontId="1"/>
  </si>
  <si>
    <t>電線</t>
    <rPh sb="0" eb="2">
      <t>デンセン</t>
    </rPh>
    <phoneticPr fontId="1"/>
  </si>
  <si>
    <t>銅帯母線</t>
    <rPh sb="0" eb="1">
      <t>ドウ</t>
    </rPh>
    <rPh sb="1" eb="2">
      <t>タイ</t>
    </rPh>
    <rPh sb="2" eb="3">
      <t>ハハ</t>
    </rPh>
    <rPh sb="3" eb="4">
      <t>セン</t>
    </rPh>
    <phoneticPr fontId="1"/>
  </si>
  <si>
    <t>その他</t>
    <rPh sb="2" eb="3">
      <t>タ</t>
    </rPh>
    <phoneticPr fontId="1"/>
  </si>
  <si>
    <t>７５Ａ以上</t>
    <rPh sb="3" eb="5">
      <t>イジョウ</t>
    </rPh>
    <phoneticPr fontId="1"/>
  </si>
  <si>
    <t>最大接続相</t>
    <rPh sb="0" eb="2">
      <t>サイダイ</t>
    </rPh>
    <rPh sb="2" eb="4">
      <t>セツゾク</t>
    </rPh>
    <rPh sb="4" eb="5">
      <t>ソウ</t>
    </rPh>
    <phoneticPr fontId="1"/>
  </si>
  <si>
    <t>最小接続相</t>
    <rPh sb="0" eb="2">
      <t>サイショウ</t>
    </rPh>
    <rPh sb="2" eb="4">
      <t>セツゾク</t>
    </rPh>
    <rPh sb="4" eb="5">
      <t>ソウ</t>
    </rPh>
    <phoneticPr fontId="1"/>
  </si>
  <si>
    <t>設備変更（その他）</t>
    <rPh sb="0" eb="2">
      <t>セツビ</t>
    </rPh>
    <rPh sb="2" eb="4">
      <t>ヘンコウ</t>
    </rPh>
    <rPh sb="7" eb="8">
      <t>タ</t>
    </rPh>
    <phoneticPr fontId="1"/>
  </si>
  <si>
    <t>ＰＡＳ取付</t>
    <rPh sb="3" eb="5">
      <t>トリツケ</t>
    </rPh>
    <phoneticPr fontId="1"/>
  </si>
  <si>
    <t>ＰＡＳ取替</t>
    <rPh sb="3" eb="5">
      <t>トリカエ</t>
    </rPh>
    <phoneticPr fontId="1"/>
  </si>
  <si>
    <t>ＵＧＳ取付</t>
    <rPh sb="3" eb="4">
      <t>ト</t>
    </rPh>
    <rPh sb="4" eb="5">
      <t>ツ</t>
    </rPh>
    <phoneticPr fontId="1"/>
  </si>
  <si>
    <t>ＵＧＳ取替</t>
    <rPh sb="3" eb="4">
      <t>ト</t>
    </rPh>
    <rPh sb="4" eb="5">
      <t>カ</t>
    </rPh>
    <phoneticPr fontId="1"/>
  </si>
  <si>
    <t>ＵＡＳ取付</t>
    <rPh sb="3" eb="4">
      <t>ト</t>
    </rPh>
    <rPh sb="4" eb="5">
      <t>ツ</t>
    </rPh>
    <phoneticPr fontId="1"/>
  </si>
  <si>
    <t>ＵＡＳ取替</t>
    <rPh sb="3" eb="4">
      <t>ト</t>
    </rPh>
    <rPh sb="4" eb="5">
      <t>カ</t>
    </rPh>
    <phoneticPr fontId="1"/>
  </si>
  <si>
    <t>ケーブル張替</t>
    <rPh sb="4" eb="6">
      <t>ハリカ</t>
    </rPh>
    <phoneticPr fontId="1"/>
  </si>
  <si>
    <t>キュービクル更新（元位置）</t>
    <rPh sb="6" eb="8">
      <t>コウシン</t>
    </rPh>
    <rPh sb="9" eb="12">
      <t>モトイチ</t>
    </rPh>
    <phoneticPr fontId="1"/>
  </si>
  <si>
    <t>キュービクル更新（位置変更）</t>
    <rPh sb="6" eb="8">
      <t>コウシン</t>
    </rPh>
    <rPh sb="9" eb="11">
      <t>イチ</t>
    </rPh>
    <rPh sb="11" eb="13">
      <t>ヘンコウ</t>
    </rPh>
    <phoneticPr fontId="1"/>
  </si>
  <si>
    <t>変圧器取替（増設）</t>
    <rPh sb="0" eb="3">
      <t>ヘンアツキ</t>
    </rPh>
    <rPh sb="3" eb="5">
      <t>トリカ</t>
    </rPh>
    <rPh sb="6" eb="8">
      <t>ゾウセツ</t>
    </rPh>
    <phoneticPr fontId="1"/>
  </si>
  <si>
    <t>変圧器取替（減設）</t>
    <rPh sb="0" eb="3">
      <t>ヘンアツキ</t>
    </rPh>
    <rPh sb="3" eb="5">
      <t>トリカ</t>
    </rPh>
    <rPh sb="6" eb="8">
      <t>ゲンセツ</t>
    </rPh>
    <phoneticPr fontId="1"/>
  </si>
  <si>
    <t>変圧器取替（同容量）</t>
    <rPh sb="0" eb="3">
      <t>ヘンアツキ</t>
    </rPh>
    <rPh sb="3" eb="5">
      <t>トリカ</t>
    </rPh>
    <rPh sb="6" eb="7">
      <t>ドウ</t>
    </rPh>
    <rPh sb="7" eb="9">
      <t>ヨウリョウ</t>
    </rPh>
    <phoneticPr fontId="1"/>
  </si>
  <si>
    <t>コンデンサ取替</t>
    <rPh sb="5" eb="7">
      <t>トリカ</t>
    </rPh>
    <phoneticPr fontId="1"/>
  </si>
  <si>
    <t>１号柱移設</t>
    <rPh sb="1" eb="2">
      <t>ゴウ</t>
    </rPh>
    <rPh sb="2" eb="3">
      <t>チュウ</t>
    </rPh>
    <rPh sb="3" eb="5">
      <t>イセツ</t>
    </rPh>
    <phoneticPr fontId="1"/>
  </si>
  <si>
    <t>①</t>
    <phoneticPr fontId="1"/>
  </si>
  <si>
    <t>②</t>
    <phoneticPr fontId="1"/>
  </si>
  <si>
    <t>③</t>
    <phoneticPr fontId="1"/>
  </si>
  <si>
    <t>最寄りの電柱または地中設備番号</t>
    <rPh sb="0" eb="2">
      <t>モヨ</t>
    </rPh>
    <rPh sb="4" eb="6">
      <t>デンチュウ</t>
    </rPh>
    <rPh sb="9" eb="11">
      <t>チチュウ</t>
    </rPh>
    <rPh sb="11" eb="13">
      <t>セツビ</t>
    </rPh>
    <rPh sb="13" eb="15">
      <t>バンゴウ</t>
    </rPh>
    <phoneticPr fontId="1"/>
  </si>
  <si>
    <t>変成器（ＶＣＴ）</t>
    <rPh sb="0" eb="3">
      <t>ヘンセイキ</t>
    </rPh>
    <phoneticPr fontId="1"/>
  </si>
  <si>
    <r>
      <t>申込番号
　</t>
    </r>
    <r>
      <rPr>
        <sz val="8"/>
        <rFont val="HG丸ｺﾞｼｯｸM-PRO"/>
        <family val="3"/>
        <charset val="128"/>
      </rPr>
      <t xml:space="preserve">または
</t>
    </r>
    <r>
      <rPr>
        <sz val="12"/>
        <rFont val="HG丸ｺﾞｼｯｸM-PRO"/>
        <family val="3"/>
        <charset val="128"/>
      </rPr>
      <t>需要場所</t>
    </r>
    <rPh sb="0" eb="1">
      <t>モウ</t>
    </rPh>
    <rPh sb="1" eb="2">
      <t>コ</t>
    </rPh>
    <rPh sb="2" eb="4">
      <t>バンゴウ</t>
    </rPh>
    <rPh sb="10" eb="12">
      <t>ジュヨウ</t>
    </rPh>
    <rPh sb="12" eb="14">
      <t>バショ</t>
    </rPh>
    <phoneticPr fontId="1"/>
  </si>
  <si>
    <t>需要家名</t>
    <rPh sb="0" eb="3">
      <t>ジュヨウカ</t>
    </rPh>
    <rPh sb="3" eb="4">
      <t>メイ</t>
    </rPh>
    <phoneticPr fontId="1"/>
  </si>
  <si>
    <t>●設置した設備データ</t>
    <rPh sb="1" eb="3">
      <t>セッチ</t>
    </rPh>
    <rPh sb="5" eb="7">
      <t>セツビ</t>
    </rPh>
    <phoneticPr fontId="1"/>
  </si>
  <si>
    <t>区分開閉器
PAS・PGS
UGS・UAS</t>
    <rPh sb="0" eb="2">
      <t>クブン</t>
    </rPh>
    <rPh sb="2" eb="5">
      <t>カイヘイキ</t>
    </rPh>
    <phoneticPr fontId="1"/>
  </si>
  <si>
    <t>メーカー</t>
    <phoneticPr fontId="1"/>
  </si>
  <si>
    <t>製造年月</t>
    <rPh sb="0" eb="2">
      <t>セイゾウ</t>
    </rPh>
    <rPh sb="2" eb="4">
      <t>ネンゲツ</t>
    </rPh>
    <phoneticPr fontId="1"/>
  </si>
  <si>
    <t>定格容量</t>
    <rPh sb="0" eb="2">
      <t>テイカク</t>
    </rPh>
    <rPh sb="2" eb="4">
      <t>ヨウリョウ</t>
    </rPh>
    <phoneticPr fontId="1"/>
  </si>
  <si>
    <t>方向性</t>
    <rPh sb="0" eb="3">
      <t>ホウコウセイ</t>
    </rPh>
    <phoneticPr fontId="1"/>
  </si>
  <si>
    <t>避雷器</t>
    <rPh sb="0" eb="3">
      <t>ヒライキ</t>
    </rPh>
    <phoneticPr fontId="1"/>
  </si>
  <si>
    <t>年　　月</t>
    <rPh sb="0" eb="1">
      <t>ネン</t>
    </rPh>
    <rPh sb="3" eb="4">
      <t>ゲツ</t>
    </rPh>
    <phoneticPr fontId="1"/>
  </si>
  <si>
    <t>有 ・ 無</t>
    <rPh sb="0" eb="1">
      <t>ア</t>
    </rPh>
    <rPh sb="4" eb="5">
      <t>ム</t>
    </rPh>
    <phoneticPr fontId="1"/>
  </si>
  <si>
    <t>開閉器内蔵形 ・ 外部取付 ・ 無し</t>
    <rPh sb="0" eb="3">
      <t>カイヘイキ</t>
    </rPh>
    <rPh sb="3" eb="5">
      <t>ナイゾウ</t>
    </rPh>
    <rPh sb="5" eb="6">
      <t>カタ</t>
    </rPh>
    <rPh sb="9" eb="11">
      <t>ガイブ</t>
    </rPh>
    <rPh sb="11" eb="12">
      <t>ト</t>
    </rPh>
    <rPh sb="12" eb="13">
      <t>ツ</t>
    </rPh>
    <rPh sb="16" eb="17">
      <t>ム</t>
    </rPh>
    <phoneticPr fontId="1"/>
  </si>
  <si>
    <t>VT内蔵</t>
    <rPh sb="2" eb="4">
      <t>ナイゾウ</t>
    </rPh>
    <phoneticPr fontId="1"/>
  </si>
  <si>
    <t>材質</t>
    <rPh sb="0" eb="2">
      <t>ザイシツ</t>
    </rPh>
    <phoneticPr fontId="1"/>
  </si>
  <si>
    <t>SOG
整定値</t>
    <rPh sb="4" eb="7">
      <t>セイテイチ</t>
    </rPh>
    <phoneticPr fontId="1"/>
  </si>
  <si>
    <t>動作電流</t>
    <rPh sb="0" eb="2">
      <t>ドウサ</t>
    </rPh>
    <rPh sb="2" eb="4">
      <t>デンリュウ</t>
    </rPh>
    <phoneticPr fontId="1"/>
  </si>
  <si>
    <t>動作電圧</t>
    <rPh sb="0" eb="2">
      <t>ドウサ</t>
    </rPh>
    <rPh sb="2" eb="4">
      <t>デンアツ</t>
    </rPh>
    <phoneticPr fontId="1"/>
  </si>
  <si>
    <t>動作時間</t>
    <rPh sb="0" eb="2">
      <t>ドウサ</t>
    </rPh>
    <rPh sb="2" eb="4">
      <t>ジカン</t>
    </rPh>
    <phoneticPr fontId="1"/>
  </si>
  <si>
    <t>鋼板 ・ ステンレス</t>
    <rPh sb="0" eb="2">
      <t>コウバン</t>
    </rPh>
    <phoneticPr fontId="1"/>
  </si>
  <si>
    <t>（A）</t>
    <phoneticPr fontId="1"/>
  </si>
  <si>
    <t>（%）</t>
    <phoneticPr fontId="1"/>
  </si>
  <si>
    <t>（秒）</t>
    <rPh sb="1" eb="2">
      <t>ビョウ</t>
    </rPh>
    <phoneticPr fontId="1"/>
  </si>
  <si>
    <t>引込ケーブル</t>
    <rPh sb="0" eb="1">
      <t>ヒ</t>
    </rPh>
    <rPh sb="1" eb="2">
      <t>コ</t>
    </rPh>
    <phoneticPr fontId="1"/>
  </si>
  <si>
    <t>太さ</t>
    <rPh sb="0" eb="1">
      <t>フト</t>
    </rPh>
    <phoneticPr fontId="1"/>
  </si>
  <si>
    <t>長さ</t>
    <rPh sb="0" eb="1">
      <t>ナガ</t>
    </rPh>
    <phoneticPr fontId="1"/>
  </si>
  <si>
    <t>端末処理</t>
    <rPh sb="0" eb="2">
      <t>タンマツ</t>
    </rPh>
    <rPh sb="2" eb="4">
      <t>ショリ</t>
    </rPh>
    <phoneticPr fontId="1"/>
  </si>
  <si>
    <r>
      <t>（mm</t>
    </r>
    <r>
      <rPr>
        <vertAlign val="superscript"/>
        <sz val="9"/>
        <rFont val="HG丸ｺﾞｼｯｸM-PRO"/>
        <family val="3"/>
        <charset val="128"/>
      </rPr>
      <t>2</t>
    </r>
    <r>
      <rPr>
        <sz val="9"/>
        <rFont val="HG丸ｺﾞｼｯｸM-PRO"/>
        <family val="3"/>
        <charset val="128"/>
      </rPr>
      <t>）</t>
    </r>
    <phoneticPr fontId="1"/>
  </si>
  <si>
    <t>（ｍ）</t>
    <phoneticPr fontId="1"/>
  </si>
  <si>
    <t>一般 ・ 耐塩</t>
    <rPh sb="0" eb="2">
      <t>イッパン</t>
    </rPh>
    <rPh sb="5" eb="6">
      <t>タイ</t>
    </rPh>
    <rPh sb="6" eb="7">
      <t>エン</t>
    </rPh>
    <phoneticPr fontId="1"/>
  </si>
  <si>
    <t>主遮断装置
LBS・VCB</t>
    <rPh sb="0" eb="1">
      <t>シュ</t>
    </rPh>
    <rPh sb="1" eb="3">
      <t>シャダン</t>
    </rPh>
    <rPh sb="3" eb="5">
      <t>ソウチ</t>
    </rPh>
    <phoneticPr fontId="1"/>
  </si>
  <si>
    <t>メーカー</t>
    <phoneticPr fontId="1"/>
  </si>
  <si>
    <t>定格遮断電流</t>
    <rPh sb="0" eb="2">
      <t>テイカク</t>
    </rPh>
    <rPh sb="2" eb="4">
      <t>シャダン</t>
    </rPh>
    <rPh sb="4" eb="6">
      <t>デンリュウ</t>
    </rPh>
    <phoneticPr fontId="1"/>
  </si>
  <si>
    <t>PF容量　（LBSのみ）</t>
    <rPh sb="2" eb="4">
      <t>ヨウリョウ</t>
    </rPh>
    <phoneticPr fontId="1"/>
  </si>
  <si>
    <t>（kA）</t>
    <phoneticPr fontId="1"/>
  </si>
  <si>
    <t>（A）</t>
    <phoneticPr fontId="1"/>
  </si>
  <si>
    <t>メーカー</t>
    <phoneticPr fontId="1"/>
  </si>
  <si>
    <t>（kVA）</t>
    <phoneticPr fontId="1"/>
  </si>
  <si>
    <t>（kvar）</t>
    <phoneticPr fontId="1"/>
  </si>
  <si>
    <t>リアクトル容量</t>
    <rPh sb="5" eb="7">
      <t>ヨウリョウ</t>
    </rPh>
    <phoneticPr fontId="1"/>
  </si>
  <si>
    <t>リアクトル耐量</t>
    <rPh sb="5" eb="6">
      <t>タイ</t>
    </rPh>
    <rPh sb="6" eb="7">
      <t>リョウ</t>
    </rPh>
    <phoneticPr fontId="1"/>
  </si>
  <si>
    <t>６％ ・ 13％ ・ 無し</t>
    <rPh sb="11" eb="12">
      <t>ナ</t>
    </rPh>
    <phoneticPr fontId="1"/>
  </si>
  <si>
    <t>35％ ・ 55％</t>
    <phoneticPr fontId="1"/>
  </si>
  <si>
    <t>【自由記入欄】</t>
    <rPh sb="1" eb="3">
      <t>ジユウ</t>
    </rPh>
    <rPh sb="3" eb="6">
      <t>キニュウラン</t>
    </rPh>
    <phoneticPr fontId="1"/>
  </si>
  <si>
    <t>●メモ欄</t>
    <rPh sb="3" eb="4">
      <t>ラン</t>
    </rPh>
    <phoneticPr fontId="1"/>
  </si>
  <si>
    <t>※ ご連絡事項などが有りましたら，ご記入ください。</t>
    <phoneticPr fontId="1"/>
  </si>
  <si>
    <t>※入力シートの需要者名が反映されます</t>
    <rPh sb="7" eb="9">
      <t>ジュヨウ</t>
    </rPh>
    <rPh sb="9" eb="10">
      <t>シャ</t>
    </rPh>
    <rPh sb="10" eb="11">
      <t>メイ</t>
    </rPh>
    <phoneticPr fontId="23"/>
  </si>
  <si>
    <t>※入力シートの需要場所が反映されます</t>
    <rPh sb="1" eb="3">
      <t>ニュウリョク</t>
    </rPh>
    <rPh sb="7" eb="9">
      <t>ジュヨウ</t>
    </rPh>
    <rPh sb="9" eb="11">
      <t>バショ</t>
    </rPh>
    <rPh sb="12" eb="14">
      <t>ハンエイ</t>
    </rPh>
    <phoneticPr fontId="23"/>
  </si>
  <si>
    <r>
      <t xml:space="preserve">東京電力ﾊﾟﾜｰｸﾞﾘｯﾄﾞ株式会社
　需要設備担当者　宛
</t>
    </r>
    <r>
      <rPr>
        <sz val="10"/>
        <rFont val="HG丸ｺﾞｼｯｸM-PRO"/>
        <family val="3"/>
        <charset val="128"/>
      </rPr>
      <t>★FAX送信票は不要です。</t>
    </r>
    <r>
      <rPr>
        <sz val="9"/>
        <rFont val="HG丸ｺﾞｼｯｸM-PRO"/>
        <family val="3"/>
        <charset val="128"/>
      </rPr>
      <t xml:space="preserve">
</t>
    </r>
    <r>
      <rPr>
        <sz val="12"/>
        <rFont val="HG丸ｺﾞｼｯｸM-PRO"/>
        <family val="3"/>
        <charset val="128"/>
      </rPr>
      <t xml:space="preserve">
</t>
    </r>
    <rPh sb="0" eb="2">
      <t>トウキョウ</t>
    </rPh>
    <rPh sb="2" eb="4">
      <t>デンリョク</t>
    </rPh>
    <rPh sb="21" eb="23">
      <t>ジュヨウ</t>
    </rPh>
    <rPh sb="23" eb="25">
      <t>セツビ</t>
    </rPh>
    <rPh sb="25" eb="28">
      <t>タントウシャ</t>
    </rPh>
    <rPh sb="29" eb="30">
      <t>アテ</t>
    </rPh>
    <rPh sb="37" eb="39">
      <t>ソウシン</t>
    </rPh>
    <rPh sb="39" eb="40">
      <t>ヒョウ</t>
    </rPh>
    <rPh sb="41" eb="43">
      <t>フヨウ</t>
    </rPh>
    <phoneticPr fontId="1"/>
  </si>
  <si>
    <r>
      <t>【送信者】</t>
    </r>
    <r>
      <rPr>
        <sz val="10"/>
        <rFont val="HG丸ｺﾞｼｯｸM-PRO"/>
        <family val="3"/>
        <charset val="128"/>
      </rPr>
      <t>※入力シートの協議担当者が反映されます
　お申し込み時と異なる場合は下記に手入力で修正ください</t>
    </r>
    <rPh sb="1" eb="4">
      <t>ソウシンシャ</t>
    </rPh>
    <rPh sb="12" eb="14">
      <t>キョウギ</t>
    </rPh>
    <rPh sb="14" eb="17">
      <t>タントウシャ</t>
    </rPh>
    <rPh sb="27" eb="28">
      <t>モウ</t>
    </rPh>
    <rPh sb="29" eb="30">
      <t>コ</t>
    </rPh>
    <rPh sb="31" eb="32">
      <t>ジ</t>
    </rPh>
    <rPh sb="33" eb="34">
      <t>コト</t>
    </rPh>
    <rPh sb="36" eb="38">
      <t>バアイ</t>
    </rPh>
    <rPh sb="39" eb="41">
      <t>カキ</t>
    </rPh>
    <rPh sb="42" eb="45">
      <t>テニュウリョク</t>
    </rPh>
    <rPh sb="46" eb="48">
      <t>シュウセイ</t>
    </rPh>
    <phoneticPr fontId="1"/>
  </si>
  <si>
    <t>【電話番号】</t>
    <phoneticPr fontId="23"/>
  </si>
  <si>
    <t>【メール】</t>
    <phoneticPr fontId="23"/>
  </si>
  <si>
    <t>近隣設備番号</t>
    <rPh sb="0" eb="2">
      <t>キンリン</t>
    </rPh>
    <rPh sb="2" eb="4">
      <t>セツビ</t>
    </rPh>
    <rPh sb="4" eb="6">
      <t>バンゴウ</t>
    </rPh>
    <phoneticPr fontId="1"/>
  </si>
  <si>
    <t>高圧標準接続送電ｻｰﾋﾞｽ</t>
  </si>
  <si>
    <t>高圧時間帯別接続送電ｻｰﾋﾞｽ</t>
  </si>
  <si>
    <t>高圧従量接続送電ｻｰﾋﾞｽ</t>
  </si>
  <si>
    <t>高圧臨時接続送電ｻｰﾋﾞｽ</t>
  </si>
  <si>
    <t>予備送電ｻｰﾋﾞｽA</t>
  </si>
  <si>
    <t>予備送電ｻｰﾋﾞｽB</t>
  </si>
  <si>
    <t>計器工事</t>
    <rPh sb="0" eb="2">
      <t>ケイキ</t>
    </rPh>
    <rPh sb="2" eb="4">
      <t>コウジ</t>
    </rPh>
    <phoneticPr fontId="23"/>
  </si>
  <si>
    <t>工事無し</t>
    <rPh sb="0" eb="2">
      <t>コウジ</t>
    </rPh>
    <rPh sb="2" eb="3">
      <t>ナ</t>
    </rPh>
    <phoneticPr fontId="1"/>
  </si>
  <si>
    <t>工事有り（新設）</t>
    <rPh sb="0" eb="2">
      <t>コウジ</t>
    </rPh>
    <rPh sb="2" eb="3">
      <t>ア</t>
    </rPh>
    <rPh sb="5" eb="7">
      <t>シンセツ</t>
    </rPh>
    <phoneticPr fontId="1"/>
  </si>
  <si>
    <t>↓シート下方にチェック欄があります</t>
    <rPh sb="4" eb="6">
      <t>カホウ</t>
    </rPh>
    <rPh sb="11" eb="12">
      <t>ラン</t>
    </rPh>
    <phoneticPr fontId="1"/>
  </si>
  <si>
    <t>特　記　事　項　（　回 答 内 容 ・ 依 頼 事 項　等　）　入 力 欄</t>
    <rPh sb="0" eb="1">
      <t>トク</t>
    </rPh>
    <rPh sb="2" eb="3">
      <t>キ</t>
    </rPh>
    <rPh sb="4" eb="5">
      <t>コト</t>
    </rPh>
    <rPh sb="6" eb="7">
      <t>コウ</t>
    </rPh>
    <rPh sb="10" eb="11">
      <t>カイ</t>
    </rPh>
    <rPh sb="12" eb="13">
      <t>コタエ</t>
    </rPh>
    <rPh sb="14" eb="15">
      <t>ナイ</t>
    </rPh>
    <rPh sb="16" eb="17">
      <t>カタチ</t>
    </rPh>
    <rPh sb="20" eb="21">
      <t>イ</t>
    </rPh>
    <rPh sb="22" eb="23">
      <t>ライ</t>
    </rPh>
    <rPh sb="24" eb="25">
      <t>コト</t>
    </rPh>
    <rPh sb="26" eb="27">
      <t>コウ</t>
    </rPh>
    <rPh sb="28" eb="29">
      <t>トウ</t>
    </rPh>
    <rPh sb="32" eb="33">
      <t>イ</t>
    </rPh>
    <rPh sb="34" eb="35">
      <t>チカラ</t>
    </rPh>
    <rPh sb="36" eb="37">
      <t>ラン</t>
    </rPh>
    <phoneticPr fontId="1"/>
  </si>
  <si>
    <t xml:space="preserve">区分開閉器の新設・取替に関するお願い
</t>
    <phoneticPr fontId="23"/>
  </si>
  <si>
    <t xml:space="preserve">主遮断装置の工事に関するお願い
</t>
    <phoneticPr fontId="23"/>
  </si>
  <si>
    <t xml:space="preserve">変圧器・コンデンサの工事に関するお願い
</t>
    <phoneticPr fontId="23"/>
  </si>
  <si>
    <t>ケーブル</t>
    <phoneticPr fontId="1"/>
  </si>
  <si>
    <t>単相　最大接続相と最小接続相の差</t>
    <rPh sb="0" eb="2">
      <t>タンソウ</t>
    </rPh>
    <rPh sb="3" eb="5">
      <t>サイダイ</t>
    </rPh>
    <rPh sb="5" eb="7">
      <t>セツゾク</t>
    </rPh>
    <rPh sb="7" eb="8">
      <t>ソウ</t>
    </rPh>
    <rPh sb="9" eb="11">
      <t>サイショウ</t>
    </rPh>
    <rPh sb="11" eb="13">
      <t>セツゾク</t>
    </rPh>
    <rPh sb="13" eb="14">
      <t>ソウ</t>
    </rPh>
    <rPh sb="15" eb="16">
      <t>サ</t>
    </rPh>
    <phoneticPr fontId="23"/>
  </si>
  <si>
    <t>サイズ</t>
    <phoneticPr fontId="1"/>
  </si>
  <si>
    <t>長さ</t>
    <rPh sb="0" eb="1">
      <t>ナガ</t>
    </rPh>
    <phoneticPr fontId="1"/>
  </si>
  <si>
    <t>ｍ</t>
    <phoneticPr fontId="23"/>
  </si>
  <si>
    <t>ケーブルサイズ</t>
    <phoneticPr fontId="1"/>
  </si>
  <si>
    <t>㎟</t>
    <phoneticPr fontId="23"/>
  </si>
  <si>
    <t>㎟</t>
    <phoneticPr fontId="1"/>
  </si>
  <si>
    <t>ｍ</t>
    <phoneticPr fontId="1"/>
  </si>
  <si>
    <t>高圧引込ケーブル工事に関するお願い</t>
    <phoneticPr fontId="23"/>
  </si>
  <si>
    <t xml:space="preserve">正回転受電に向けた区分開閉器の施設方法に関するお願い
</t>
    <phoneticPr fontId="23"/>
  </si>
  <si>
    <t xml:space="preserve">適正な進相コンデンサの設置・運用についてのお願い
</t>
    <phoneticPr fontId="23"/>
  </si>
  <si>
    <t xml:space="preserve">東京電力パワーグリッド株式会社の計量器・ＶＣＴ寸法図
</t>
    <rPh sb="0" eb="4">
      <t>トウキョウデンリョク</t>
    </rPh>
    <rPh sb="11" eb="15">
      <t>カブシキガイシャ</t>
    </rPh>
    <rPh sb="16" eb="19">
      <t>ケイリョウキ</t>
    </rPh>
    <rPh sb="23" eb="25">
      <t>スンポウ</t>
    </rPh>
    <rPh sb="25" eb="26">
      <t>ズ</t>
    </rPh>
    <phoneticPr fontId="23"/>
  </si>
  <si>
    <r>
      <t>100kVA</t>
    </r>
    <r>
      <rPr>
        <b/>
        <sz val="12"/>
        <color indexed="8"/>
        <rFont val="ＭＳ Ｐゴシック"/>
        <family val="3"/>
        <charset val="128"/>
      </rPr>
      <t>以下</t>
    </r>
    <rPh sb="6" eb="8">
      <t>イカ</t>
    </rPh>
    <phoneticPr fontId="1"/>
  </si>
  <si>
    <t>○計器用変成器（VCT）の固定腕金１本で施設していただく場合の装柱図</t>
    <rPh sb="1" eb="3">
      <t>ケイキ</t>
    </rPh>
    <rPh sb="3" eb="4">
      <t>ヨウ</t>
    </rPh>
    <rPh sb="4" eb="7">
      <t>ヘンセイキ</t>
    </rPh>
    <rPh sb="13" eb="15">
      <t>コテイ</t>
    </rPh>
    <rPh sb="15" eb="17">
      <t>ウデキン</t>
    </rPh>
    <rPh sb="18" eb="19">
      <t>ホン</t>
    </rPh>
    <rPh sb="20" eb="22">
      <t>シセツ</t>
    </rPh>
    <rPh sb="28" eb="30">
      <t>バアイ</t>
    </rPh>
    <rPh sb="31" eb="33">
      <t>ソウチュウ</t>
    </rPh>
    <rPh sb="33" eb="34">
      <t>ズ</t>
    </rPh>
    <phoneticPr fontId="1"/>
  </si>
  <si>
    <t>　（その他腕金が下図の角度で取付られる場合）</t>
    <phoneticPr fontId="1"/>
  </si>
  <si>
    <t>材料名</t>
    <rPh sb="0" eb="2">
      <t>ザイリョウ</t>
    </rPh>
    <rPh sb="2" eb="3">
      <t>メイ</t>
    </rPh>
    <phoneticPr fontId="1"/>
  </si>
  <si>
    <t>個数</t>
    <rPh sb="0" eb="2">
      <t>コスウ</t>
    </rPh>
    <phoneticPr fontId="1"/>
  </si>
  <si>
    <t>軽腕金1.8mﾏﾙﾋ</t>
    <rPh sb="0" eb="1">
      <t>ケイ</t>
    </rPh>
    <rPh sb="1" eb="2">
      <t>ウデ</t>
    </rPh>
    <rPh sb="2" eb="3">
      <t>キン</t>
    </rPh>
    <phoneticPr fontId="1"/>
  </si>
  <si>
    <t>丸型アームタイ</t>
    <rPh sb="0" eb="2">
      <t>マルガタ</t>
    </rPh>
    <phoneticPr fontId="1"/>
  </si>
  <si>
    <t>ボルト　12×6</t>
    <phoneticPr fontId="1"/>
  </si>
  <si>
    <t>ボルト　12×12</t>
    <phoneticPr fontId="1"/>
  </si>
  <si>
    <t>Ｕﾎﾞﾙﾄ20または22</t>
    <phoneticPr fontId="1"/>
  </si>
  <si>
    <t>バンド　21</t>
    <phoneticPr fontId="1"/>
  </si>
  <si>
    <t>バンド　21または24</t>
    <phoneticPr fontId="1"/>
  </si>
  <si>
    <t>ﾊﾞﾈ座金　中</t>
    <rPh sb="3" eb="4">
      <t>ザ</t>
    </rPh>
    <rPh sb="4" eb="5">
      <t>キン</t>
    </rPh>
    <rPh sb="6" eb="7">
      <t>チュウ</t>
    </rPh>
    <phoneticPr fontId="1"/>
  </si>
  <si>
    <t>座金　中</t>
    <rPh sb="0" eb="1">
      <t>ザ</t>
    </rPh>
    <rPh sb="1" eb="2">
      <t>キン</t>
    </rPh>
    <rPh sb="3" eb="4">
      <t>チュウ</t>
    </rPh>
    <phoneticPr fontId="1"/>
  </si>
  <si>
    <t>予防ピン碍子</t>
    <rPh sb="0" eb="2">
      <t>ヨボウ</t>
    </rPh>
    <rPh sb="4" eb="6">
      <t>ガイシ</t>
    </rPh>
    <phoneticPr fontId="1"/>
  </si>
  <si>
    <t>Ｒ型銅線用裸圧着端子(JIS C 2805）</t>
    <rPh sb="1" eb="2">
      <t>ガタ</t>
    </rPh>
    <rPh sb="2" eb="4">
      <t>ドウセン</t>
    </rPh>
    <rPh sb="4" eb="5">
      <t>ヨウ</t>
    </rPh>
    <rPh sb="5" eb="6">
      <t>ハダカ</t>
    </rPh>
    <rPh sb="6" eb="7">
      <t>アツ</t>
    </rPh>
    <rPh sb="7" eb="8">
      <t>チャク</t>
    </rPh>
    <rPh sb="8" eb="10">
      <t>タンシ</t>
    </rPh>
    <phoneticPr fontId="1"/>
  </si>
  <si>
    <t>（Ｒ○○ー１２）</t>
    <phoneticPr fontId="1"/>
  </si>
  <si>
    <t>接地・７芯ｹｰﾌﾞﾙ保護用防護管</t>
    <rPh sb="0" eb="2">
      <t>セッチ</t>
    </rPh>
    <rPh sb="4" eb="5">
      <t>シン</t>
    </rPh>
    <rPh sb="10" eb="13">
      <t>ホゴヨウ</t>
    </rPh>
    <rPh sb="13" eb="15">
      <t>ボウゴ</t>
    </rPh>
    <rPh sb="15" eb="16">
      <t>カン</t>
    </rPh>
    <phoneticPr fontId="1"/>
  </si>
  <si>
    <t>一式</t>
    <rPh sb="0" eb="2">
      <t>イッシキ</t>
    </rPh>
    <phoneticPr fontId="1"/>
  </si>
  <si>
    <t>ｹｰﾌﾞﾙﾍｯﾄﾞからの接続用電線</t>
    <rPh sb="12" eb="15">
      <t>セツゾクヨウ</t>
    </rPh>
    <rPh sb="15" eb="17">
      <t>デンセン</t>
    </rPh>
    <phoneticPr fontId="1"/>
  </si>
  <si>
    <t>（１ｍ以上）</t>
    <rPh sb="3" eb="5">
      <t>イジョウ</t>
    </rPh>
    <phoneticPr fontId="1"/>
  </si>
  <si>
    <t>●接地について、ＶＣＴ２次側電路（屋外用計器箱）へＤ種、ＶＣＴの外箱へＡ種接地を施す必要がございますので用意をお願いします。</t>
    <rPh sb="1" eb="3">
      <t>セッチ</t>
    </rPh>
    <rPh sb="12" eb="13">
      <t>ジ</t>
    </rPh>
    <rPh sb="13" eb="14">
      <t>ガワ</t>
    </rPh>
    <rPh sb="14" eb="15">
      <t>デンロ</t>
    </rPh>
    <rPh sb="15" eb="16">
      <t>ロ</t>
    </rPh>
    <rPh sb="17" eb="20">
      <t>オクガイヨウ</t>
    </rPh>
    <rPh sb="20" eb="22">
      <t>ケイキ</t>
    </rPh>
    <rPh sb="22" eb="23">
      <t>バコ</t>
    </rPh>
    <rPh sb="26" eb="27">
      <t>シュルイ</t>
    </rPh>
    <phoneticPr fontId="1"/>
  </si>
  <si>
    <t>●計器用変成器２次側配線（７芯ケーブル）の外傷事故防止の観点から硬質ビニル防護管を計量器からＶＣＴ間に施設し引入れワイヤーの通線をお願いします。</t>
    <rPh sb="1" eb="3">
      <t>ケイキ</t>
    </rPh>
    <rPh sb="3" eb="4">
      <t>ヨウ</t>
    </rPh>
    <rPh sb="4" eb="7">
      <t>ヘンセイキ</t>
    </rPh>
    <rPh sb="8" eb="9">
      <t>ジ</t>
    </rPh>
    <rPh sb="9" eb="10">
      <t>ガワ</t>
    </rPh>
    <rPh sb="10" eb="12">
      <t>ハイセン</t>
    </rPh>
    <rPh sb="14" eb="15">
      <t>シン</t>
    </rPh>
    <rPh sb="21" eb="23">
      <t>ガイショウ</t>
    </rPh>
    <rPh sb="23" eb="25">
      <t>ジコ</t>
    </rPh>
    <rPh sb="25" eb="27">
      <t>ボウシ</t>
    </rPh>
    <rPh sb="28" eb="30">
      <t>カンテン</t>
    </rPh>
    <rPh sb="32" eb="34">
      <t>コウシツ</t>
    </rPh>
    <rPh sb="66" eb="67">
      <t>ネガ</t>
    </rPh>
    <phoneticPr fontId="1"/>
  </si>
  <si>
    <t>●ケーブルヘッドから１ｍ分の接続用電線の準備をお願いします。</t>
    <rPh sb="12" eb="13">
      <t>ブン</t>
    </rPh>
    <rPh sb="14" eb="17">
      <t>セツゾクヨウ</t>
    </rPh>
    <rPh sb="17" eb="19">
      <t>デンセン</t>
    </rPh>
    <rPh sb="20" eb="22">
      <t>ジュンビ</t>
    </rPh>
    <rPh sb="24" eb="25">
      <t>ネガ</t>
    </rPh>
    <phoneticPr fontId="1"/>
  </si>
  <si>
    <t>●７芯ｹｰﾌﾞﾙが40mを超過すると計量法に定める計量器検定が必要となりますので日数を要します。</t>
    <rPh sb="2" eb="3">
      <t>シン</t>
    </rPh>
    <rPh sb="13" eb="15">
      <t>チョウカ</t>
    </rPh>
    <rPh sb="18" eb="21">
      <t>ケイリョウホウ</t>
    </rPh>
    <rPh sb="22" eb="23">
      <t>サダ</t>
    </rPh>
    <rPh sb="25" eb="28">
      <t>ケイリョウキ</t>
    </rPh>
    <rPh sb="28" eb="30">
      <t>ケンテイ</t>
    </rPh>
    <rPh sb="31" eb="33">
      <t>ヒツヨウ</t>
    </rPh>
    <phoneticPr fontId="1"/>
  </si>
  <si>
    <t>柱上ＶＣＴについて</t>
    <rPh sb="0" eb="1">
      <t>チュウ</t>
    </rPh>
    <rPh sb="1" eb="2">
      <t>ウエ</t>
    </rPh>
    <phoneticPr fontId="23"/>
  </si>
  <si>
    <t xml:space="preserve">お申し込み後にお知らせする問い合わせ先（グリッドサービスグループ）までご連絡をお願いいたします。
</t>
    <phoneticPr fontId="23"/>
  </si>
  <si>
    <r>
      <t>●ＶＣＴを取付けるための腕金施設段階で協議を必要とする場合は</t>
    </r>
    <r>
      <rPr>
        <sz val="11"/>
        <color indexed="12"/>
        <rFont val="ＪＳ明朝"/>
        <family val="1"/>
        <charset val="128"/>
      </rPr>
      <t>設計者</t>
    </r>
    <r>
      <rPr>
        <sz val="11"/>
        <color indexed="10"/>
        <rFont val="ＪＳ明朝"/>
        <family val="1"/>
        <charset val="128"/>
      </rPr>
      <t>まで連絡をお願いします。</t>
    </r>
    <rPh sb="5" eb="6">
      <t>ト</t>
    </rPh>
    <rPh sb="6" eb="7">
      <t>ツ</t>
    </rPh>
    <rPh sb="12" eb="14">
      <t>ウデキン</t>
    </rPh>
    <rPh sb="14" eb="16">
      <t>シセツ</t>
    </rPh>
    <rPh sb="16" eb="18">
      <t>ダンカイ</t>
    </rPh>
    <rPh sb="19" eb="21">
      <t>キョウギ</t>
    </rPh>
    <rPh sb="22" eb="24">
      <t>ヒツヨウ</t>
    </rPh>
    <rPh sb="27" eb="29">
      <t>バアイ</t>
    </rPh>
    <rPh sb="30" eb="33">
      <t>セッケイシャ</t>
    </rPh>
    <phoneticPr fontId="1"/>
  </si>
  <si>
    <t>↓</t>
    <phoneticPr fontId="23"/>
  </si>
  <si>
    <t>高圧受電設備　推奨機器　一覧</t>
    <rPh sb="0" eb="2">
      <t>コウアツ</t>
    </rPh>
    <rPh sb="2" eb="4">
      <t>ジュデン</t>
    </rPh>
    <rPh sb="4" eb="6">
      <t>セツビ</t>
    </rPh>
    <rPh sb="7" eb="9">
      <t>スイショウ</t>
    </rPh>
    <rPh sb="9" eb="11">
      <t>キキ</t>
    </rPh>
    <rPh sb="12" eb="14">
      <t>イチラン</t>
    </rPh>
    <phoneticPr fontId="1"/>
  </si>
  <si>
    <t>計量器箱</t>
    <rPh sb="0" eb="3">
      <t>ケイリョウキ</t>
    </rPh>
    <rPh sb="3" eb="4">
      <t>ハコ</t>
    </rPh>
    <phoneticPr fontId="23"/>
  </si>
  <si>
    <t>接続材料</t>
    <rPh sb="0" eb="2">
      <t>セツゾク</t>
    </rPh>
    <rPh sb="2" eb="4">
      <t>ザイリョウ</t>
    </rPh>
    <phoneticPr fontId="23"/>
  </si>
  <si>
    <t>当社確認時</t>
    <rPh sb="0" eb="2">
      <t>トウシャ</t>
    </rPh>
    <rPh sb="2" eb="4">
      <t>カクニン</t>
    </rPh>
    <rPh sb="4" eb="5">
      <t>ジ</t>
    </rPh>
    <phoneticPr fontId="23"/>
  </si>
  <si>
    <t>工事有り（既設再利用）</t>
    <rPh sb="0" eb="2">
      <t>コウジ</t>
    </rPh>
    <rPh sb="2" eb="3">
      <t>ア</t>
    </rPh>
    <rPh sb="5" eb="7">
      <t>キセツ</t>
    </rPh>
    <rPh sb="7" eb="10">
      <t>サイリヨウ</t>
    </rPh>
    <phoneticPr fontId="1"/>
  </si>
  <si>
    <t>工事有り（容量変更）</t>
    <phoneticPr fontId="23"/>
  </si>
  <si>
    <t>既設</t>
    <rPh sb="0" eb="2">
      <t>キセツ</t>
    </rPh>
    <phoneticPr fontId="23"/>
  </si>
  <si>
    <t>変成器容量（Ａ）</t>
    <rPh sb="0" eb="3">
      <t>ヘンセイキ</t>
    </rPh>
    <rPh sb="3" eb="5">
      <t>ヨウリョウ</t>
    </rPh>
    <phoneticPr fontId="23"/>
  </si>
  <si>
    <t>→</t>
    <phoneticPr fontId="23"/>
  </si>
  <si>
    <t>メール</t>
  </si>
  <si>
    <t>ＡＵＴＯ－Ｖ</t>
  </si>
  <si>
    <t>※ＡＵＴＯ－Ｖは特記事項に記載いたします。</t>
    <rPh sb="8" eb="10">
      <t>トッキ</t>
    </rPh>
    <rPh sb="10" eb="12">
      <t>ジコウ</t>
    </rPh>
    <rPh sb="13" eb="15">
      <t>キサイ</t>
    </rPh>
    <phoneticPr fontId="23"/>
  </si>
  <si>
    <t>リアクトル</t>
    <phoneticPr fontId="1"/>
  </si>
  <si>
    <t>％</t>
    <phoneticPr fontId="1"/>
  </si>
  <si>
    <t>％</t>
    <phoneticPr fontId="1"/>
  </si>
  <si>
    <t>キュービクル内</t>
    <rPh sb="6" eb="7">
      <t>ナイ</t>
    </rPh>
    <phoneticPr fontId="1"/>
  </si>
  <si>
    <t>受電場所</t>
    <rPh sb="0" eb="2">
      <t>ジュデン</t>
    </rPh>
    <rPh sb="2" eb="4">
      <t>バショ</t>
    </rPh>
    <phoneticPr fontId="1"/>
  </si>
  <si>
    <t>屋上</t>
    <rPh sb="0" eb="2">
      <t>オクジョウ</t>
    </rPh>
    <phoneticPr fontId="1"/>
  </si>
  <si>
    <t>屋外設置は合成樹脂としてください。</t>
    <phoneticPr fontId="1"/>
  </si>
  <si>
    <t>取付無し</t>
    <rPh sb="0" eb="2">
      <t>トリツ</t>
    </rPh>
    <rPh sb="2" eb="3">
      <t>ナ</t>
    </rPh>
    <phoneticPr fontId="1"/>
  </si>
  <si>
    <t>1.</t>
    <phoneticPr fontId="23"/>
  </si>
  <si>
    <t>2.</t>
  </si>
  <si>
    <t>3.</t>
  </si>
  <si>
    <t>4.</t>
  </si>
  <si>
    <t>5.</t>
  </si>
  <si>
    <t>6.</t>
  </si>
  <si>
    <t>7.</t>
  </si>
  <si>
    <t>8.</t>
  </si>
  <si>
    <t>9.</t>
  </si>
  <si>
    <t>10.</t>
  </si>
  <si>
    <t>11.</t>
  </si>
  <si>
    <t>12.</t>
  </si>
  <si>
    <t>13.</t>
  </si>
  <si>
    <t>14.</t>
  </si>
  <si>
    <t>15.</t>
  </si>
  <si>
    <t>16.</t>
  </si>
  <si>
    <t>17.</t>
  </si>
  <si>
    <t>18.</t>
  </si>
  <si>
    <t>19.</t>
  </si>
  <si>
    <t>20.</t>
  </si>
  <si>
    <t>21.</t>
  </si>
  <si>
    <t>22.</t>
  </si>
  <si>
    <t>23.</t>
  </si>
  <si>
    <t>24.</t>
  </si>
  <si>
    <t>25.</t>
  </si>
  <si>
    <t>計器用変成器（VCT）需要者柱設置装柱について</t>
    <rPh sb="0" eb="2">
      <t>ケイキ</t>
    </rPh>
    <rPh sb="2" eb="3">
      <t>ヨウ</t>
    </rPh>
    <rPh sb="3" eb="6">
      <t>ヘンセイキ</t>
    </rPh>
    <rPh sb="11" eb="13">
      <t>ジュヨウ</t>
    </rPh>
    <rPh sb="13" eb="14">
      <t>シャ</t>
    </rPh>
    <rPh sb="14" eb="15">
      <t>ハシラ</t>
    </rPh>
    <rPh sb="15" eb="17">
      <t>セッチ</t>
    </rPh>
    <rPh sb="17" eb="19">
      <t>ソウチュウ</t>
    </rPh>
    <phoneticPr fontId="1"/>
  </si>
  <si>
    <t>●需要者が左記装柱を施設するにあたり増加する材料の内訳は以下のとおりです。</t>
    <rPh sb="1" eb="3">
      <t>ジュヨウ</t>
    </rPh>
    <rPh sb="3" eb="4">
      <t>シャ</t>
    </rPh>
    <rPh sb="5" eb="6">
      <t>ヒダリ</t>
    </rPh>
    <rPh sb="6" eb="7">
      <t>キ</t>
    </rPh>
    <rPh sb="7" eb="8">
      <t>ソウ</t>
    </rPh>
    <rPh sb="8" eb="9">
      <t>バシラ</t>
    </rPh>
    <rPh sb="10" eb="12">
      <t>シセツ</t>
    </rPh>
    <rPh sb="18" eb="20">
      <t>ゾウカ</t>
    </rPh>
    <rPh sb="22" eb="24">
      <t>ザイリョウ</t>
    </rPh>
    <rPh sb="25" eb="27">
      <t>ウチワケ</t>
    </rPh>
    <rPh sb="28" eb="30">
      <t>イカ</t>
    </rPh>
    <phoneticPr fontId="1"/>
  </si>
  <si>
    <t>●計器取付用の板は需要者にて合成樹脂製（300×600）の用意をお願いします。</t>
    <rPh sb="1" eb="3">
      <t>ケイキ</t>
    </rPh>
    <rPh sb="3" eb="5">
      <t>トリツケ</t>
    </rPh>
    <rPh sb="5" eb="6">
      <t>ヨウ</t>
    </rPh>
    <rPh sb="7" eb="8">
      <t>イタ</t>
    </rPh>
    <rPh sb="9" eb="12">
      <t>ジュヨウシャ</t>
    </rPh>
    <rPh sb="14" eb="16">
      <t>ゴウセイ</t>
    </rPh>
    <rPh sb="16" eb="18">
      <t>ジュシ</t>
    </rPh>
    <rPh sb="18" eb="19">
      <t>セイ</t>
    </rPh>
    <rPh sb="29" eb="31">
      <t>ヨウイ</t>
    </rPh>
    <rPh sb="33" eb="34">
      <t>ネガ</t>
    </rPh>
    <phoneticPr fontId="1"/>
  </si>
  <si>
    <t>定格短時間耐電流</t>
    <phoneticPr fontId="1"/>
  </si>
  <si>
    <r>
      <t>k</t>
    </r>
    <r>
      <rPr>
        <sz val="11"/>
        <color indexed="8"/>
        <rFont val="HG丸ｺﾞｼｯｸM-PRO"/>
        <family val="3"/>
        <charset val="128"/>
      </rPr>
      <t>A</t>
    </r>
    <phoneticPr fontId="1"/>
  </si>
  <si>
    <t>定格短時間耐電流</t>
    <phoneticPr fontId="1"/>
  </si>
  <si>
    <t>kA</t>
    <phoneticPr fontId="23"/>
  </si>
  <si>
    <t>A</t>
    <phoneticPr fontId="23"/>
  </si>
  <si>
    <t>ｋＶＡ</t>
    <phoneticPr fontId="23"/>
  </si>
  <si>
    <t>ｋＶＡ</t>
    <phoneticPr fontId="23"/>
  </si>
  <si>
    <t>ｋｖａ</t>
    <phoneticPr fontId="23"/>
  </si>
  <si>
    <t>ｋｖａ</t>
    <phoneticPr fontId="23"/>
  </si>
  <si>
    <t>台</t>
    <rPh sb="0" eb="1">
      <t>ダイ</t>
    </rPh>
    <phoneticPr fontId="23"/>
  </si>
  <si>
    <t>％</t>
    <phoneticPr fontId="23"/>
  </si>
  <si>
    <t>％</t>
    <phoneticPr fontId="23"/>
  </si>
  <si>
    <t>階</t>
    <rPh sb="0" eb="1">
      <t>カイ</t>
    </rPh>
    <phoneticPr fontId="23"/>
  </si>
  <si>
    <t>ｍ</t>
    <phoneticPr fontId="23"/>
  </si>
  <si>
    <t>ｋＷ</t>
    <phoneticPr fontId="23"/>
  </si>
  <si>
    <t>ｋＷ</t>
    <phoneticPr fontId="23"/>
  </si>
  <si>
    <t>38㎟以上を推奨します。</t>
    <rPh sb="3" eb="5">
      <t>イジョウ</t>
    </rPh>
    <rPh sb="6" eb="8">
      <t>スイショウ</t>
    </rPh>
    <phoneticPr fontId="1"/>
  </si>
  <si>
    <t>12.5kAを推奨します。</t>
    <phoneticPr fontId="1"/>
  </si>
  <si>
    <t>ＰＡＳ</t>
    <phoneticPr fontId="1"/>
  </si>
  <si>
    <t>ＵＧＳ</t>
    <phoneticPr fontId="1"/>
  </si>
  <si>
    <t>ＵＡＳ</t>
    <phoneticPr fontId="1"/>
  </si>
  <si>
    <t>ケーブル</t>
    <phoneticPr fontId="1"/>
  </si>
  <si>
    <t>コンデンサ</t>
    <phoneticPr fontId="1"/>
  </si>
  <si>
    <t>ＬＢＳ取替（主遮断装置）</t>
    <rPh sb="3" eb="5">
      <t>トリカ</t>
    </rPh>
    <rPh sb="6" eb="7">
      <t>シュ</t>
    </rPh>
    <rPh sb="7" eb="9">
      <t>シャダン</t>
    </rPh>
    <rPh sb="9" eb="11">
      <t>ソウチ</t>
    </rPh>
    <phoneticPr fontId="1"/>
  </si>
  <si>
    <t>ＶＣＢ取替（主遮断装置）</t>
    <rPh sb="3" eb="5">
      <t>トリカ</t>
    </rPh>
    <rPh sb="6" eb="7">
      <t>シュ</t>
    </rPh>
    <rPh sb="7" eb="9">
      <t>シャダン</t>
    </rPh>
    <rPh sb="9" eb="11">
      <t>ソウチ</t>
    </rPh>
    <phoneticPr fontId="1"/>
  </si>
  <si>
    <t>主遮断装置</t>
    <rPh sb="0" eb="1">
      <t>シュ</t>
    </rPh>
    <rPh sb="1" eb="3">
      <t>シャダン</t>
    </rPh>
    <rPh sb="3" eb="5">
      <t>ソウチ</t>
    </rPh>
    <phoneticPr fontId="1"/>
  </si>
  <si>
    <t>工事内容検索</t>
    <rPh sb="0" eb="2">
      <t>コウジ</t>
    </rPh>
    <rPh sb="2" eb="4">
      <t>ナイヨウ</t>
    </rPh>
    <rPh sb="4" eb="6">
      <t>ケンサク</t>
    </rPh>
    <phoneticPr fontId="1"/>
  </si>
  <si>
    <t>変圧器</t>
    <rPh sb="0" eb="3">
      <t>ヘンアツキ</t>
    </rPh>
    <phoneticPr fontId="1"/>
  </si>
  <si>
    <t>キュービクル</t>
    <phoneticPr fontId="1"/>
  </si>
  <si>
    <t>区分開閉器</t>
    <rPh sb="0" eb="2">
      <t>クブン</t>
    </rPh>
    <rPh sb="2" eb="5">
      <t>カイヘイキ</t>
    </rPh>
    <phoneticPr fontId="1"/>
  </si>
  <si>
    <t>新設</t>
    <rPh sb="0" eb="2">
      <t>シンセツ</t>
    </rPh>
    <phoneticPr fontId="1"/>
  </si>
  <si>
    <t>その他</t>
    <rPh sb="2" eb="3">
      <t>タ</t>
    </rPh>
    <phoneticPr fontId="1"/>
  </si>
  <si>
    <t>受電室更新</t>
    <rPh sb="0" eb="2">
      <t>ジュデン</t>
    </rPh>
    <rPh sb="2" eb="3">
      <t>シツ</t>
    </rPh>
    <rPh sb="3" eb="5">
      <t>コウシン</t>
    </rPh>
    <phoneticPr fontId="1"/>
  </si>
  <si>
    <t>受電室</t>
    <rPh sb="0" eb="2">
      <t>ジュデン</t>
    </rPh>
    <rPh sb="2" eb="3">
      <t>シツ</t>
    </rPh>
    <phoneticPr fontId="1"/>
  </si>
  <si>
    <t>変更無し</t>
    <rPh sb="0" eb="2">
      <t>ヘンコウ</t>
    </rPh>
    <rPh sb="2" eb="3">
      <t>ナ</t>
    </rPh>
    <phoneticPr fontId="1"/>
  </si>
  <si>
    <t>自家用受電設備の工事に関するお願い</t>
    <rPh sb="0" eb="3">
      <t>ジカヨウ</t>
    </rPh>
    <rPh sb="3" eb="5">
      <t>ジュデン</t>
    </rPh>
    <rPh sb="5" eb="7">
      <t>セツビ</t>
    </rPh>
    <rPh sb="8" eb="10">
      <t>コウジ</t>
    </rPh>
    <rPh sb="11" eb="12">
      <t>カン</t>
    </rPh>
    <rPh sb="15" eb="16">
      <t>ネガ</t>
    </rPh>
    <phoneticPr fontId="23"/>
  </si>
  <si>
    <t>受電設備を当社系統に接続するにあたり下記事項をご確認ください。</t>
    <rPh sb="0" eb="2">
      <t>ジュデン</t>
    </rPh>
    <rPh sb="2" eb="4">
      <t>セツビ</t>
    </rPh>
    <rPh sb="20" eb="22">
      <t>ジコウ</t>
    </rPh>
    <rPh sb="24" eb="26">
      <t>カクニン</t>
    </rPh>
    <phoneticPr fontId="23"/>
  </si>
  <si>
    <t>内容をご確認いただき、シート下方にチェックしてください。</t>
    <rPh sb="0" eb="2">
      <t>ナイヨウ</t>
    </rPh>
    <rPh sb="4" eb="6">
      <t>カクニン</t>
    </rPh>
    <rPh sb="14" eb="16">
      <t>カホウ</t>
    </rPh>
    <phoneticPr fontId="23"/>
  </si>
  <si>
    <t>入力シート</t>
    <rPh sb="0" eb="2">
      <t>ニュウリョク</t>
    </rPh>
    <phoneticPr fontId="23"/>
  </si>
  <si>
    <t>需要者と作成者および受電設備についてご入力いただき、シート下方にチェックしてください。</t>
    <rPh sb="0" eb="3">
      <t>ジュヨウシャ</t>
    </rPh>
    <rPh sb="4" eb="6">
      <t>サクセイ</t>
    </rPh>
    <rPh sb="6" eb="7">
      <t>シャ</t>
    </rPh>
    <rPh sb="10" eb="12">
      <t>ジュデン</t>
    </rPh>
    <rPh sb="12" eb="14">
      <t>セツビ</t>
    </rPh>
    <rPh sb="19" eb="21">
      <t>ニュウリョク</t>
    </rPh>
    <rPh sb="29" eb="31">
      <t>カホウ</t>
    </rPh>
    <phoneticPr fontId="23"/>
  </si>
  <si>
    <t>推奨機器一覧表</t>
    <rPh sb="0" eb="2">
      <t>スイショウ</t>
    </rPh>
    <rPh sb="2" eb="4">
      <t>キキ</t>
    </rPh>
    <rPh sb="4" eb="7">
      <t>イチランヒョウ</t>
    </rPh>
    <phoneticPr fontId="23"/>
  </si>
  <si>
    <t>受電設備を当社系統に接続するにあたり、推奨機器について当社から推奨する理由を記載しています。</t>
    <rPh sb="19" eb="21">
      <t>スイショウ</t>
    </rPh>
    <rPh sb="21" eb="23">
      <t>キキ</t>
    </rPh>
    <rPh sb="27" eb="29">
      <t>トウシャ</t>
    </rPh>
    <rPh sb="31" eb="33">
      <t>スイショウ</t>
    </rPh>
    <rPh sb="35" eb="37">
      <t>リユウ</t>
    </rPh>
    <rPh sb="38" eb="40">
      <t>キサイ</t>
    </rPh>
    <phoneticPr fontId="23"/>
  </si>
  <si>
    <t>計器関係</t>
    <rPh sb="0" eb="2">
      <t>ケイキ</t>
    </rPh>
    <rPh sb="2" eb="4">
      <t>カンケイ</t>
    </rPh>
    <phoneticPr fontId="23"/>
  </si>
  <si>
    <t>確認とチェック</t>
    <rPh sb="0" eb="2">
      <t>カクニン</t>
    </rPh>
    <phoneticPr fontId="23"/>
  </si>
  <si>
    <t>入力とチェック</t>
    <rPh sb="0" eb="2">
      <t>ニュウリョク</t>
    </rPh>
    <phoneticPr fontId="23"/>
  </si>
  <si>
    <t>当社計量器と変成器（ＶＣＴ）の寸法や圧着端子について記載しています。</t>
    <rPh sb="0" eb="2">
      <t>トウシャ</t>
    </rPh>
    <rPh sb="2" eb="5">
      <t>ケイリョウキ</t>
    </rPh>
    <rPh sb="6" eb="9">
      <t>ヘンセイキ</t>
    </rPh>
    <rPh sb="15" eb="17">
      <t>スンポウ</t>
    </rPh>
    <rPh sb="18" eb="20">
      <t>アッチャク</t>
    </rPh>
    <rPh sb="20" eb="22">
      <t>タンシ</t>
    </rPh>
    <rPh sb="26" eb="28">
      <t>キサイ</t>
    </rPh>
    <phoneticPr fontId="23"/>
  </si>
  <si>
    <t>柱上ＶＣＴ</t>
    <rPh sb="0" eb="1">
      <t>チュウ</t>
    </rPh>
    <rPh sb="1" eb="2">
      <t>ウエ</t>
    </rPh>
    <phoneticPr fontId="23"/>
  </si>
  <si>
    <t>　計器用変成器を柱上設置するにあたり、以下事項について御協力お願い申し上げます。</t>
    <phoneticPr fontId="1"/>
  </si>
  <si>
    <t>変成器を柱上設置するにあたり、御協力をお願いする事項について記載しています。</t>
    <rPh sb="24" eb="26">
      <t>ジコウ</t>
    </rPh>
    <rPh sb="30" eb="32">
      <t>キサイ</t>
    </rPh>
    <phoneticPr fontId="23"/>
  </si>
  <si>
    <t>開閉器の施設方法</t>
    <rPh sb="0" eb="3">
      <t>カイヘイキ</t>
    </rPh>
    <rPh sb="4" eb="6">
      <t>シセツ</t>
    </rPh>
    <rPh sb="6" eb="8">
      <t>ホウホウ</t>
    </rPh>
    <phoneticPr fontId="23"/>
  </si>
  <si>
    <t xml:space="preserve">正回転受電に向けた区分開閉器の施設方法に関するお願いを記載しています。
</t>
    <rPh sb="27" eb="29">
      <t>キサイ</t>
    </rPh>
    <phoneticPr fontId="23"/>
  </si>
  <si>
    <t>開閉器</t>
    <rPh sb="0" eb="3">
      <t>カイヘイキ</t>
    </rPh>
    <phoneticPr fontId="23"/>
  </si>
  <si>
    <t>ケーブル</t>
    <phoneticPr fontId="23"/>
  </si>
  <si>
    <t>遮断器</t>
    <rPh sb="0" eb="3">
      <t>シャダンキ</t>
    </rPh>
    <phoneticPr fontId="23"/>
  </si>
  <si>
    <t>Ｔｒ・ＳＣ</t>
    <phoneticPr fontId="23"/>
  </si>
  <si>
    <t>ＳＣについてのお願い</t>
    <rPh sb="8" eb="9">
      <t>ネガ</t>
    </rPh>
    <phoneticPr fontId="23"/>
  </si>
  <si>
    <t>設備調書</t>
    <rPh sb="0" eb="2">
      <t>セツビ</t>
    </rPh>
    <rPh sb="2" eb="4">
      <t>チョウショ</t>
    </rPh>
    <phoneticPr fontId="23"/>
  </si>
  <si>
    <t>入力内容の確認</t>
    <rPh sb="0" eb="2">
      <t>ニュウリョク</t>
    </rPh>
    <rPh sb="2" eb="4">
      <t>ナイヨウ</t>
    </rPh>
    <rPh sb="5" eb="7">
      <t>カクニン</t>
    </rPh>
    <phoneticPr fontId="23"/>
  </si>
  <si>
    <t>確認のみ</t>
    <rPh sb="0" eb="2">
      <t>カクニン</t>
    </rPh>
    <phoneticPr fontId="23"/>
  </si>
  <si>
    <t>記入と提出</t>
    <rPh sb="0" eb="2">
      <t>キニュウ</t>
    </rPh>
    <rPh sb="3" eb="5">
      <t>テイシュツ</t>
    </rPh>
    <phoneticPr fontId="23"/>
  </si>
  <si>
    <t>シート名</t>
    <rPh sb="3" eb="4">
      <t>メイ</t>
    </rPh>
    <phoneticPr fontId="23"/>
  </si>
  <si>
    <t>お願いする内容</t>
    <rPh sb="1" eb="2">
      <t>ネガ</t>
    </rPh>
    <rPh sb="5" eb="7">
      <t>ナイヨウ</t>
    </rPh>
    <phoneticPr fontId="23"/>
  </si>
  <si>
    <t xml:space="preserve">区分開閉器の新設・取替に関するお願いを記載しています。
</t>
    <phoneticPr fontId="23"/>
  </si>
  <si>
    <t>高圧引込ケーブル工事に関するお願いを記載しています。</t>
    <rPh sb="18" eb="20">
      <t>キサイ</t>
    </rPh>
    <phoneticPr fontId="23"/>
  </si>
  <si>
    <t>主遮断装置の工事に関するお願いを記載しています。</t>
    <rPh sb="0" eb="1">
      <t>シュ</t>
    </rPh>
    <rPh sb="1" eb="3">
      <t>シャダン</t>
    </rPh>
    <rPh sb="3" eb="5">
      <t>ソウチ</t>
    </rPh>
    <rPh sb="16" eb="18">
      <t>キサイ</t>
    </rPh>
    <phoneticPr fontId="23"/>
  </si>
  <si>
    <t>変圧器・コンデンサの工事に関するお願いを記載しています。</t>
    <rPh sb="0" eb="3">
      <t>ヘンアツキ</t>
    </rPh>
    <rPh sb="20" eb="22">
      <t>キサイ</t>
    </rPh>
    <phoneticPr fontId="23"/>
  </si>
  <si>
    <t>適正な進相コンデンサの設置・運用についてのお願いを記載しています。</t>
    <rPh sb="25" eb="27">
      <t>キサイ</t>
    </rPh>
    <phoneticPr fontId="23"/>
  </si>
  <si>
    <t>施設された設備データについてご記入いただき、ご提出をお願いいたします。</t>
    <rPh sb="15" eb="17">
      <t>キニュウ</t>
    </rPh>
    <rPh sb="23" eb="25">
      <t>テイシュツ</t>
    </rPh>
    <rPh sb="27" eb="28">
      <t>ネガ</t>
    </rPh>
    <phoneticPr fontId="23"/>
  </si>
  <si>
    <t>シートの記載内容と依頼事項</t>
    <rPh sb="4" eb="6">
      <t>キサイ</t>
    </rPh>
    <rPh sb="6" eb="8">
      <t>ナイヨウ</t>
    </rPh>
    <rPh sb="9" eb="11">
      <t>イライ</t>
    </rPh>
    <rPh sb="11" eb="13">
      <t>ジコウ</t>
    </rPh>
    <phoneticPr fontId="23"/>
  </si>
  <si>
    <t>実施順序</t>
    <rPh sb="0" eb="2">
      <t>ジッシ</t>
    </rPh>
    <rPh sb="2" eb="4">
      <t>ジュンジョ</t>
    </rPh>
    <phoneticPr fontId="23"/>
  </si>
  <si>
    <t>任意</t>
    <rPh sb="0" eb="2">
      <t>ニンイ</t>
    </rPh>
    <phoneticPr fontId="23"/>
  </si>
  <si>
    <t>表紙シートへ</t>
  </si>
  <si>
    <r>
      <t xml:space="preserve">ご入力内容から作成される協議票です。当社で内容を確認し、依頼事項がある場合の追記や修正をいたします。
</t>
    </r>
    <r>
      <rPr>
        <sz val="11"/>
        <color indexed="10"/>
        <rFont val="ＭＳ Ｐゴシック"/>
        <family val="3"/>
        <charset val="128"/>
      </rPr>
      <t>エクセルファイルごとお申し込み時に添付をお願いいたします。</t>
    </r>
    <rPh sb="1" eb="3">
      <t>ニュウリョク</t>
    </rPh>
    <rPh sb="3" eb="5">
      <t>ナイヨウ</t>
    </rPh>
    <rPh sb="7" eb="9">
      <t>サクセイ</t>
    </rPh>
    <rPh sb="12" eb="14">
      <t>キョウギ</t>
    </rPh>
    <rPh sb="14" eb="15">
      <t>ヒョウ</t>
    </rPh>
    <rPh sb="62" eb="63">
      <t>モウ</t>
    </rPh>
    <rPh sb="64" eb="65">
      <t>コ</t>
    </rPh>
    <rPh sb="66" eb="67">
      <t>ジ</t>
    </rPh>
    <rPh sb="68" eb="70">
      <t>テンプ</t>
    </rPh>
    <rPh sb="72" eb="73">
      <t>ネガ</t>
    </rPh>
    <phoneticPr fontId="23"/>
  </si>
  <si>
    <t>機種</t>
    <rPh sb="0" eb="2">
      <t>キシュ</t>
    </rPh>
    <phoneticPr fontId="1"/>
  </si>
  <si>
    <t>お願い事項</t>
    <rPh sb="1" eb="2">
      <t>ネガ</t>
    </rPh>
    <rPh sb="3" eb="5">
      <t>ジコウ</t>
    </rPh>
    <phoneticPr fontId="1"/>
  </si>
  <si>
    <t>②</t>
    <phoneticPr fontId="23"/>
  </si>
  <si>
    <t>③</t>
    <phoneticPr fontId="23"/>
  </si>
  <si>
    <t>※東電ＰＧ</t>
    <rPh sb="1" eb="3">
      <t>トウデン</t>
    </rPh>
    <phoneticPr fontId="23"/>
  </si>
  <si>
    <t>確認日時</t>
    <rPh sb="0" eb="2">
      <t>カクニン</t>
    </rPh>
    <rPh sb="2" eb="3">
      <t>ヒ</t>
    </rPh>
    <rPh sb="3" eb="4">
      <t>ジ</t>
    </rPh>
    <phoneticPr fontId="23"/>
  </si>
  <si>
    <t>確認日時</t>
    <rPh sb="0" eb="2">
      <t>カクニン</t>
    </rPh>
    <rPh sb="2" eb="3">
      <t>ビ</t>
    </rPh>
    <rPh sb="3" eb="4">
      <t>ジ</t>
    </rPh>
    <phoneticPr fontId="23"/>
  </si>
  <si>
    <t>確定値優先反映</t>
    <phoneticPr fontId="23"/>
  </si>
  <si>
    <t>例）東京１２３号柱</t>
    <rPh sb="0" eb="1">
      <t>レイ</t>
    </rPh>
    <rPh sb="2" eb="4">
      <t>トウキョウ</t>
    </rPh>
    <rPh sb="7" eb="8">
      <t>ゴウ</t>
    </rPh>
    <rPh sb="8" eb="9">
      <t>チュウ</t>
    </rPh>
    <phoneticPr fontId="1"/>
  </si>
  <si>
    <t>接続材料</t>
    <rPh sb="0" eb="2">
      <t>セツゾク</t>
    </rPh>
    <rPh sb="2" eb="4">
      <t>ザイリョウ</t>
    </rPh>
    <phoneticPr fontId="1"/>
  </si>
  <si>
    <t>ボルコン</t>
    <phoneticPr fontId="1"/>
  </si>
  <si>
    <t>高圧のお客さまの各種お手続き（パルス提供のお申し込み、Ｂルートサービス等のお申し込み）</t>
  </si>
  <si>
    <t>http://www.tepco.co.jp/pg/consignment/procedures/index-j.html</t>
    <phoneticPr fontId="1"/>
  </si>
  <si>
    <t>パルス提供、Ｂルートサービスは下記にて別途お申し込みが必要です。</t>
    <rPh sb="3" eb="5">
      <t>テイキョウ</t>
    </rPh>
    <rPh sb="15" eb="17">
      <t>カキ</t>
    </rPh>
    <rPh sb="19" eb="21">
      <t>ベット</t>
    </rPh>
    <rPh sb="22" eb="23">
      <t>モウ</t>
    </rPh>
    <rPh sb="24" eb="25">
      <t>コ</t>
    </rPh>
    <rPh sb="27" eb="29">
      <t>ヒツヨウ</t>
    </rPh>
    <phoneticPr fontId="1"/>
  </si>
  <si>
    <t>ＰＡＳ（方向性・ＶＴ内臓）</t>
    <rPh sb="4" eb="6">
      <t>ホウコウ</t>
    </rPh>
    <rPh sb="6" eb="7">
      <t>セイ</t>
    </rPh>
    <rPh sb="10" eb="12">
      <t>ナイゾウ</t>
    </rPh>
    <phoneticPr fontId="1"/>
  </si>
  <si>
    <t>ＰＡＳ（方向性・ＶＴ・ＬＡ内臓）</t>
    <rPh sb="4" eb="6">
      <t>ホウコウ</t>
    </rPh>
    <rPh sb="6" eb="7">
      <t>セイ</t>
    </rPh>
    <rPh sb="13" eb="15">
      <t>ナイゾウ</t>
    </rPh>
    <phoneticPr fontId="1"/>
  </si>
  <si>
    <t>ＰＡＳ（無方向・ＶＴ内臓）</t>
    <rPh sb="4" eb="5">
      <t>ム</t>
    </rPh>
    <rPh sb="5" eb="7">
      <t>ホウコウ</t>
    </rPh>
    <rPh sb="10" eb="12">
      <t>ナイゾウ</t>
    </rPh>
    <phoneticPr fontId="1"/>
  </si>
  <si>
    <t>ＰＡＳ（無方向・ＶＴ・ＬＡ内臓）</t>
    <rPh sb="4" eb="5">
      <t>ム</t>
    </rPh>
    <rPh sb="5" eb="7">
      <t>ホウコウ</t>
    </rPh>
    <rPh sb="13" eb="15">
      <t>ナイゾウ</t>
    </rPh>
    <phoneticPr fontId="1"/>
  </si>
  <si>
    <t>ＰＡＳ（方向性）</t>
    <rPh sb="4" eb="6">
      <t>ホウコウ</t>
    </rPh>
    <rPh sb="6" eb="7">
      <t>セイ</t>
    </rPh>
    <phoneticPr fontId="1"/>
  </si>
  <si>
    <t>ＰＡＳ（方向性・ＬＡ内臓）</t>
    <rPh sb="4" eb="6">
      <t>ホウコウ</t>
    </rPh>
    <rPh sb="6" eb="7">
      <t>セイ</t>
    </rPh>
    <rPh sb="10" eb="12">
      <t>ナイゾウ</t>
    </rPh>
    <phoneticPr fontId="1"/>
  </si>
  <si>
    <t>ＰＡＳ（無方向）</t>
    <rPh sb="4" eb="5">
      <t>ム</t>
    </rPh>
    <rPh sb="5" eb="7">
      <t>ホウコウ</t>
    </rPh>
    <phoneticPr fontId="1"/>
  </si>
  <si>
    <t>ＰＡＳ（無方向・ＬＡ内臓）</t>
    <rPh sb="4" eb="5">
      <t>ム</t>
    </rPh>
    <rPh sb="5" eb="7">
      <t>ホウコウ</t>
    </rPh>
    <rPh sb="10" eb="12">
      <t>ナイゾウ</t>
    </rPh>
    <phoneticPr fontId="1"/>
  </si>
  <si>
    <t>必須 １</t>
    <rPh sb="0" eb="2">
      <t>ヒッス</t>
    </rPh>
    <phoneticPr fontId="23"/>
  </si>
  <si>
    <t>必須 ２</t>
    <rPh sb="0" eb="2">
      <t>ヒッス</t>
    </rPh>
    <phoneticPr fontId="23"/>
  </si>
  <si>
    <t>必須 ３</t>
    <rPh sb="0" eb="2">
      <t>ヒッス</t>
    </rPh>
    <phoneticPr fontId="23"/>
  </si>
  <si>
    <t>工事後</t>
    <rPh sb="0" eb="2">
      <t>コウジ</t>
    </rPh>
    <rPh sb="2" eb="3">
      <t>ゴ</t>
    </rPh>
    <phoneticPr fontId="23"/>
  </si>
  <si>
    <t>入力内容</t>
    <rPh sb="0" eb="2">
      <t>ニュウリョク</t>
    </rPh>
    <rPh sb="2" eb="4">
      <t>ナイヨウ</t>
    </rPh>
    <phoneticPr fontId="1"/>
  </si>
  <si>
    <t>ご不明点</t>
    <rPh sb="1" eb="3">
      <t>フメイ</t>
    </rPh>
    <rPh sb="3" eb="4">
      <t>テン</t>
    </rPh>
    <phoneticPr fontId="1"/>
  </si>
  <si>
    <t>需要者</t>
    <rPh sb="0" eb="3">
      <t>ジュヨウシャ</t>
    </rPh>
    <phoneticPr fontId="1"/>
  </si>
  <si>
    <t>需要者（木板）用意</t>
    <rPh sb="0" eb="3">
      <t>ジュヨウシャ</t>
    </rPh>
    <rPh sb="4" eb="5">
      <t>モク</t>
    </rPh>
    <rPh sb="5" eb="6">
      <t>イタ</t>
    </rPh>
    <rPh sb="7" eb="9">
      <t>ヨウイ</t>
    </rPh>
    <phoneticPr fontId="1"/>
  </si>
  <si>
    <t>需要者（合成樹脂）用意</t>
    <rPh sb="0" eb="3">
      <t>ジュヨウシャ</t>
    </rPh>
    <rPh sb="4" eb="6">
      <t>ゴウセイ</t>
    </rPh>
    <rPh sb="6" eb="8">
      <t>ジュシ</t>
    </rPh>
    <rPh sb="9" eb="11">
      <t>ヨウイ</t>
    </rPh>
    <phoneticPr fontId="1"/>
  </si>
  <si>
    <t>●需要者にて需要者側電線サイズに適合した圧着端子を選定していただき、圧着端子の用意・取付け（PAS２次側ﾘｰﾄﾞ線＋VCT接続用ﾘｰﾄﾞ線）をお願いします。</t>
    <rPh sb="1" eb="3">
      <t>ジュヨウ</t>
    </rPh>
    <rPh sb="3" eb="4">
      <t>シャ</t>
    </rPh>
    <rPh sb="6" eb="9">
      <t>ジュヨウシャ</t>
    </rPh>
    <rPh sb="9" eb="10">
      <t>キャクガワ</t>
    </rPh>
    <rPh sb="10" eb="12">
      <t>デンセン</t>
    </rPh>
    <rPh sb="16" eb="18">
      <t>テキゴウ</t>
    </rPh>
    <rPh sb="20" eb="21">
      <t>アツ</t>
    </rPh>
    <rPh sb="21" eb="22">
      <t>チャク</t>
    </rPh>
    <rPh sb="22" eb="24">
      <t>タンシ</t>
    </rPh>
    <rPh sb="25" eb="27">
      <t>センテイ</t>
    </rPh>
    <rPh sb="34" eb="35">
      <t>アツ</t>
    </rPh>
    <rPh sb="35" eb="36">
      <t>チャク</t>
    </rPh>
    <rPh sb="36" eb="38">
      <t>タンシ</t>
    </rPh>
    <rPh sb="39" eb="41">
      <t>ヨウイ</t>
    </rPh>
    <rPh sb="42" eb="43">
      <t>ト</t>
    </rPh>
    <rPh sb="43" eb="44">
      <t>ツ</t>
    </rPh>
    <rPh sb="50" eb="51">
      <t>ジ</t>
    </rPh>
    <rPh sb="51" eb="52">
      <t>ガワ</t>
    </rPh>
    <rPh sb="56" eb="57">
      <t>セン</t>
    </rPh>
    <rPh sb="61" eb="64">
      <t>セツゾクヨウ</t>
    </rPh>
    <rPh sb="68" eb="69">
      <t>セン</t>
    </rPh>
    <rPh sb="72" eb="73">
      <t>ネガ</t>
    </rPh>
    <phoneticPr fontId="1"/>
  </si>
  <si>
    <t>無（ボルト用意）</t>
    <rPh sb="0" eb="1">
      <t>ナ</t>
    </rPh>
    <rPh sb="5" eb="7">
      <t>ヨウイ</t>
    </rPh>
    <phoneticPr fontId="1"/>
  </si>
  <si>
    <t>業務用季時別電力</t>
    <rPh sb="0" eb="3">
      <t>ギョウムヨウ</t>
    </rPh>
    <rPh sb="3" eb="4">
      <t>キ</t>
    </rPh>
    <rPh sb="4" eb="6">
      <t>ジベツ</t>
    </rPh>
    <rPh sb="6" eb="8">
      <t>デンリョク</t>
    </rPh>
    <phoneticPr fontId="1"/>
  </si>
  <si>
    <t>申込種別</t>
    <rPh sb="0" eb="2">
      <t>モウシコミ</t>
    </rPh>
    <rPh sb="2" eb="4">
      <t>シュベツ</t>
    </rPh>
    <phoneticPr fontId="1"/>
  </si>
  <si>
    <t>申込番号</t>
    <rPh sb="0" eb="2">
      <t>モウシコミ</t>
    </rPh>
    <rPh sb="2" eb="4">
      <t>バンゴウ</t>
    </rPh>
    <phoneticPr fontId="1"/>
  </si>
  <si>
    <t>審査者名</t>
    <rPh sb="0" eb="3">
      <t>シンサシャ</t>
    </rPh>
    <rPh sb="3" eb="4">
      <t>メイ</t>
    </rPh>
    <phoneticPr fontId="1"/>
  </si>
  <si>
    <t>業務用季時別電力２型</t>
    <rPh sb="0" eb="3">
      <t>ギョウムヨウ</t>
    </rPh>
    <rPh sb="3" eb="4">
      <t>キ</t>
    </rPh>
    <rPh sb="4" eb="6">
      <t>ジベツ</t>
    </rPh>
    <rPh sb="6" eb="8">
      <t>デンリョク</t>
    </rPh>
    <rPh sb="9" eb="10">
      <t>ガタ</t>
    </rPh>
    <phoneticPr fontId="1"/>
  </si>
  <si>
    <t>増設</t>
    <rPh sb="0" eb="2">
      <t>ゾウセツ</t>
    </rPh>
    <phoneticPr fontId="1"/>
  </si>
  <si>
    <t>ＧＭ名</t>
    <rPh sb="2" eb="3">
      <t>メイ</t>
    </rPh>
    <phoneticPr fontId="1"/>
  </si>
  <si>
    <t>業務用電力</t>
    <rPh sb="0" eb="2">
      <t>ギョウム</t>
    </rPh>
    <rPh sb="2" eb="5">
      <t>ヨウデンリョク</t>
    </rPh>
    <phoneticPr fontId="1"/>
  </si>
  <si>
    <t>種変</t>
    <rPh sb="0" eb="1">
      <t>シュ</t>
    </rPh>
    <rPh sb="1" eb="2">
      <t>ヘン</t>
    </rPh>
    <phoneticPr fontId="1"/>
  </si>
  <si>
    <t>契約容量</t>
    <rPh sb="0" eb="2">
      <t>ケイヤク</t>
    </rPh>
    <rPh sb="2" eb="4">
      <t>ヨウリョウ</t>
    </rPh>
    <phoneticPr fontId="1"/>
  </si>
  <si>
    <t>業務用電力２型</t>
    <rPh sb="0" eb="2">
      <t>ギョウム</t>
    </rPh>
    <rPh sb="2" eb="5">
      <t>ヨウデンリョク</t>
    </rPh>
    <rPh sb="6" eb="7">
      <t>ガタ</t>
    </rPh>
    <phoneticPr fontId="1"/>
  </si>
  <si>
    <t>減設</t>
    <rPh sb="0" eb="1">
      <t>ゲン</t>
    </rPh>
    <rPh sb="1" eb="2">
      <t>セツ</t>
    </rPh>
    <phoneticPr fontId="1"/>
  </si>
  <si>
    <t>お客さま
情報</t>
    <rPh sb="1" eb="2">
      <t>キャク</t>
    </rPh>
    <rPh sb="5" eb="7">
      <t>ジョウホウ</t>
    </rPh>
    <phoneticPr fontId="1"/>
  </si>
  <si>
    <t>地区番号</t>
    <rPh sb="0" eb="2">
      <t>チク</t>
    </rPh>
    <rPh sb="2" eb="4">
      <t>バンゴウ</t>
    </rPh>
    <phoneticPr fontId="1"/>
  </si>
  <si>
    <t>休日高負荷電力</t>
    <rPh sb="0" eb="2">
      <t>キュウジツ</t>
    </rPh>
    <rPh sb="2" eb="5">
      <t>コウフカ</t>
    </rPh>
    <rPh sb="5" eb="7">
      <t>デンリョク</t>
    </rPh>
    <phoneticPr fontId="1"/>
  </si>
  <si>
    <t>他（PAS取付）</t>
    <rPh sb="0" eb="1">
      <t>ホカ</t>
    </rPh>
    <rPh sb="5" eb="7">
      <t>トリツケ</t>
    </rPh>
    <phoneticPr fontId="1"/>
  </si>
  <si>
    <t>契約番号</t>
    <rPh sb="0" eb="2">
      <t>ケイヤク</t>
    </rPh>
    <rPh sb="2" eb="4">
      <t>バンゴウ</t>
    </rPh>
    <phoneticPr fontId="1"/>
  </si>
  <si>
    <t>休日高負荷電力２型</t>
    <rPh sb="0" eb="2">
      <t>キュウジツ</t>
    </rPh>
    <rPh sb="2" eb="5">
      <t>コウフカ</t>
    </rPh>
    <rPh sb="5" eb="7">
      <t>デンリョク</t>
    </rPh>
    <rPh sb="8" eb="9">
      <t>ガタ</t>
    </rPh>
    <phoneticPr fontId="1"/>
  </si>
  <si>
    <t>他（PAS交換）</t>
    <rPh sb="0" eb="1">
      <t>ホカ</t>
    </rPh>
    <rPh sb="5" eb="7">
      <t>コウカン</t>
    </rPh>
    <phoneticPr fontId="1"/>
  </si>
  <si>
    <t>種別</t>
    <rPh sb="0" eb="2">
      <t>シュベツ</t>
    </rPh>
    <phoneticPr fontId="1"/>
  </si>
  <si>
    <t>高圧季時別電力</t>
    <rPh sb="0" eb="2">
      <t>コウアツ</t>
    </rPh>
    <rPh sb="2" eb="3">
      <t>キ</t>
    </rPh>
    <rPh sb="3" eb="5">
      <t>ジベツ</t>
    </rPh>
    <rPh sb="5" eb="7">
      <t>デンリョク</t>
    </rPh>
    <phoneticPr fontId="1"/>
  </si>
  <si>
    <t>他（UGS取付）</t>
    <rPh sb="0" eb="1">
      <t>ホカ</t>
    </rPh>
    <rPh sb="5" eb="7">
      <t>トリツケ</t>
    </rPh>
    <phoneticPr fontId="1"/>
  </si>
  <si>
    <t>高圧季時別電力２型</t>
    <rPh sb="0" eb="2">
      <t>コウアツ</t>
    </rPh>
    <rPh sb="2" eb="3">
      <t>キ</t>
    </rPh>
    <rPh sb="3" eb="5">
      <t>ジベツ</t>
    </rPh>
    <rPh sb="5" eb="7">
      <t>デンリョク</t>
    </rPh>
    <rPh sb="8" eb="9">
      <t>ガタ</t>
    </rPh>
    <phoneticPr fontId="1"/>
  </si>
  <si>
    <t>他（UGS交換）</t>
    <rPh sb="0" eb="1">
      <t>ホカ</t>
    </rPh>
    <rPh sb="5" eb="7">
      <t>コウカン</t>
    </rPh>
    <phoneticPr fontId="1"/>
  </si>
  <si>
    <t>高圧季時別電力Ａ</t>
    <rPh sb="0" eb="2">
      <t>コウアツ</t>
    </rPh>
    <rPh sb="2" eb="3">
      <t>キ</t>
    </rPh>
    <rPh sb="3" eb="5">
      <t>ジベツ</t>
    </rPh>
    <rPh sb="5" eb="7">
      <t>デンリョク</t>
    </rPh>
    <phoneticPr fontId="1"/>
  </si>
  <si>
    <t>他（CUB更新）</t>
    <rPh sb="0" eb="1">
      <t>ホカ</t>
    </rPh>
    <rPh sb="5" eb="7">
      <t>コウシン</t>
    </rPh>
    <phoneticPr fontId="1"/>
  </si>
  <si>
    <t>高圧季時別電力Ａ２型</t>
    <rPh sb="0" eb="2">
      <t>コウアツ</t>
    </rPh>
    <rPh sb="2" eb="3">
      <t>キ</t>
    </rPh>
    <rPh sb="3" eb="5">
      <t>ジベツ</t>
    </rPh>
    <rPh sb="5" eb="7">
      <t>デンリョク</t>
    </rPh>
    <rPh sb="9" eb="10">
      <t>ガタ</t>
    </rPh>
    <phoneticPr fontId="1"/>
  </si>
  <si>
    <t>他（ケーブル張替）</t>
    <rPh sb="0" eb="1">
      <t>ホカ</t>
    </rPh>
    <rPh sb="6" eb="8">
      <t>ハリカエ</t>
    </rPh>
    <phoneticPr fontId="1"/>
  </si>
  <si>
    <t>他（　　　　　　　　　）</t>
    <rPh sb="0" eb="1">
      <t>ホカ</t>
    </rPh>
    <phoneticPr fontId="1"/>
  </si>
  <si>
    <t>契約名義</t>
    <rPh sb="0" eb="2">
      <t>ケイヤク</t>
    </rPh>
    <rPh sb="2" eb="4">
      <t>メイギ</t>
    </rPh>
    <phoneticPr fontId="1"/>
  </si>
  <si>
    <t>高圧電力２型</t>
    <rPh sb="0" eb="2">
      <t>コウアツ</t>
    </rPh>
    <rPh sb="2" eb="4">
      <t>デンリョク</t>
    </rPh>
    <rPh sb="5" eb="6">
      <t>ガタ</t>
    </rPh>
    <phoneticPr fontId="1"/>
  </si>
  <si>
    <t>計量確定日</t>
    <rPh sb="0" eb="2">
      <t>ケイリョウ</t>
    </rPh>
    <rPh sb="2" eb="4">
      <t>カクテイ</t>
    </rPh>
    <rPh sb="4" eb="5">
      <t>ビ</t>
    </rPh>
    <phoneticPr fontId="1"/>
  </si>
  <si>
    <t>高圧電力Ａ</t>
    <rPh sb="0" eb="2">
      <t>コウアツ</t>
    </rPh>
    <rPh sb="2" eb="4">
      <t>デンリョク</t>
    </rPh>
    <phoneticPr fontId="1"/>
  </si>
  <si>
    <t>異動内容</t>
    <rPh sb="0" eb="2">
      <t>イドウ</t>
    </rPh>
    <rPh sb="2" eb="4">
      <t>ナイヨウ</t>
    </rPh>
    <phoneticPr fontId="1"/>
  </si>
  <si>
    <t>工事種別</t>
    <rPh sb="0" eb="2">
      <t>コウジ</t>
    </rPh>
    <rPh sb="2" eb="4">
      <t>シュベツ</t>
    </rPh>
    <phoneticPr fontId="1"/>
  </si>
  <si>
    <t>高圧電力Ａ２型</t>
    <rPh sb="0" eb="2">
      <t>コウアツ</t>
    </rPh>
    <rPh sb="2" eb="4">
      <t>デンリョク</t>
    </rPh>
    <rPh sb="6" eb="7">
      <t>ガタ</t>
    </rPh>
    <phoneticPr fontId="1"/>
  </si>
  <si>
    <t>調査日</t>
    <rPh sb="0" eb="3">
      <t>チョウサビ</t>
    </rPh>
    <phoneticPr fontId="1"/>
  </si>
  <si>
    <t>高圧休日高負荷電力</t>
    <rPh sb="0" eb="2">
      <t>コウアツ</t>
    </rPh>
    <rPh sb="2" eb="4">
      <t>キュウジツ</t>
    </rPh>
    <rPh sb="4" eb="7">
      <t>コウフカ</t>
    </rPh>
    <rPh sb="7" eb="9">
      <t>デンリョク</t>
    </rPh>
    <phoneticPr fontId="1"/>
  </si>
  <si>
    <t>送電日</t>
    <rPh sb="0" eb="2">
      <t>ソウデン</t>
    </rPh>
    <rPh sb="2" eb="3">
      <t>ビ</t>
    </rPh>
    <phoneticPr fontId="1"/>
  </si>
  <si>
    <t>高圧休日高負荷電力Ａ</t>
    <rPh sb="0" eb="2">
      <t>コウアツ</t>
    </rPh>
    <rPh sb="2" eb="4">
      <t>キュウジツ</t>
    </rPh>
    <rPh sb="4" eb="7">
      <t>コウフカ</t>
    </rPh>
    <rPh sb="7" eb="9">
      <t>デンリョク</t>
    </rPh>
    <phoneticPr fontId="1"/>
  </si>
  <si>
    <t>絶縁耐力試験結果</t>
    <rPh sb="0" eb="2">
      <t>ゼツエン</t>
    </rPh>
    <rPh sb="2" eb="4">
      <t>タイリョク</t>
    </rPh>
    <rPh sb="4" eb="6">
      <t>シケン</t>
    </rPh>
    <rPh sb="6" eb="8">
      <t>ケッカ</t>
    </rPh>
    <phoneticPr fontId="1"/>
  </si>
  <si>
    <t>高圧休日高負荷電力Ａ２型</t>
    <rPh sb="0" eb="2">
      <t>コウアツ</t>
    </rPh>
    <rPh sb="2" eb="4">
      <t>キュウジツ</t>
    </rPh>
    <rPh sb="4" eb="7">
      <t>コウフカ</t>
    </rPh>
    <rPh sb="7" eb="9">
      <t>デンリョク</t>
    </rPh>
    <rPh sb="11" eb="12">
      <t>ガタ</t>
    </rPh>
    <phoneticPr fontId="1"/>
  </si>
  <si>
    <t>調査結果</t>
    <rPh sb="0" eb="2">
      <t>チョウサ</t>
    </rPh>
    <rPh sb="2" eb="4">
      <t>ケッカ</t>
    </rPh>
    <phoneticPr fontId="1"/>
  </si>
  <si>
    <t>臨時電力（業務用）</t>
    <rPh sb="0" eb="2">
      <t>リンジ</t>
    </rPh>
    <rPh sb="2" eb="4">
      <t>デンリョク</t>
    </rPh>
    <rPh sb="5" eb="8">
      <t>ギョウムヨウ</t>
    </rPh>
    <phoneticPr fontId="1"/>
  </si>
  <si>
    <t>調査方法</t>
    <rPh sb="0" eb="2">
      <t>チョウサ</t>
    </rPh>
    <rPh sb="2" eb="4">
      <t>ホウホウ</t>
    </rPh>
    <phoneticPr fontId="1"/>
  </si>
  <si>
    <t>臨時電力（500kW以下）</t>
    <rPh sb="0" eb="2">
      <t>リンジ</t>
    </rPh>
    <rPh sb="2" eb="4">
      <t>デンリョク</t>
    </rPh>
    <rPh sb="10" eb="12">
      <t>イカ</t>
    </rPh>
    <phoneticPr fontId="1"/>
  </si>
  <si>
    <t>調査月日</t>
    <rPh sb="0" eb="2">
      <t>チョウサ</t>
    </rPh>
    <rPh sb="2" eb="4">
      <t>ガッピ</t>
    </rPh>
    <phoneticPr fontId="1"/>
  </si>
  <si>
    <t>臨時電力（500kW以上）</t>
    <rPh sb="0" eb="2">
      <t>リンジ</t>
    </rPh>
    <rPh sb="2" eb="4">
      <t>デンリョク</t>
    </rPh>
    <rPh sb="10" eb="12">
      <t>イジョウ</t>
    </rPh>
    <phoneticPr fontId="1"/>
  </si>
  <si>
    <t>調査者</t>
    <rPh sb="0" eb="2">
      <t>チョウサ</t>
    </rPh>
    <rPh sb="2" eb="3">
      <t>シャ</t>
    </rPh>
    <phoneticPr fontId="1"/>
  </si>
  <si>
    <t>予備電力（予備電源）</t>
    <rPh sb="0" eb="2">
      <t>ヨビ</t>
    </rPh>
    <rPh sb="2" eb="4">
      <t>デンリョク</t>
    </rPh>
    <rPh sb="5" eb="7">
      <t>ヨビ</t>
    </rPh>
    <rPh sb="7" eb="9">
      <t>デンゲン</t>
    </rPh>
    <phoneticPr fontId="1"/>
  </si>
  <si>
    <t>YD</t>
    <phoneticPr fontId="1"/>
  </si>
  <si>
    <t>調査入力月日</t>
    <rPh sb="0" eb="2">
      <t>チョウサ</t>
    </rPh>
    <rPh sb="2" eb="4">
      <t>ニュウリョク</t>
    </rPh>
    <rPh sb="4" eb="6">
      <t>ガッピ</t>
    </rPh>
    <phoneticPr fontId="1"/>
  </si>
  <si>
    <t>予備電力（予備線）</t>
    <rPh sb="0" eb="2">
      <t>ヨビ</t>
    </rPh>
    <rPh sb="2" eb="4">
      <t>デンリョク</t>
    </rPh>
    <rPh sb="5" eb="7">
      <t>ヨビ</t>
    </rPh>
    <rPh sb="7" eb="8">
      <t>セン</t>
    </rPh>
    <phoneticPr fontId="1"/>
  </si>
  <si>
    <t>YS</t>
    <phoneticPr fontId="1"/>
  </si>
  <si>
    <t>入力者</t>
    <rPh sb="0" eb="2">
      <t>ニュウリョク</t>
    </rPh>
    <rPh sb="2" eb="3">
      <t>シャ</t>
    </rPh>
    <phoneticPr fontId="1"/>
  </si>
  <si>
    <t>審査者パスワード</t>
    <rPh sb="0" eb="3">
      <t>シンサシャ</t>
    </rPh>
    <phoneticPr fontId="1"/>
  </si>
  <si>
    <t>1.架空</t>
    <rPh sb="2" eb="4">
      <t>カクウ</t>
    </rPh>
    <phoneticPr fontId="1"/>
  </si>
  <si>
    <t>1.一号柱</t>
    <rPh sb="2" eb="4">
      <t>イチゴウ</t>
    </rPh>
    <rPh sb="4" eb="5">
      <t>ハシラ</t>
    </rPh>
    <phoneticPr fontId="1"/>
  </si>
  <si>
    <t>2.建物屋側</t>
    <rPh sb="2" eb="4">
      <t>タテモノ</t>
    </rPh>
    <rPh sb="4" eb="5">
      <t>オク</t>
    </rPh>
    <rPh sb="5" eb="6">
      <t>ソク</t>
    </rPh>
    <phoneticPr fontId="1"/>
  </si>
  <si>
    <t>3.建物屋上</t>
    <rPh sb="2" eb="4">
      <t>タテモノ</t>
    </rPh>
    <rPh sb="4" eb="6">
      <t>オクジョウ</t>
    </rPh>
    <phoneticPr fontId="1"/>
  </si>
  <si>
    <t>ＧＭパスワード</t>
    <phoneticPr fontId="1"/>
  </si>
  <si>
    <t>2.地中</t>
    <rPh sb="2" eb="4">
      <t>チチュウ</t>
    </rPh>
    <phoneticPr fontId="1"/>
  </si>
  <si>
    <t>1.供給配電箱</t>
    <rPh sb="2" eb="4">
      <t>キョウキュウ</t>
    </rPh>
    <rPh sb="4" eb="6">
      <t>ハイデン</t>
    </rPh>
    <rPh sb="6" eb="7">
      <t>バコ</t>
    </rPh>
    <phoneticPr fontId="1"/>
  </si>
  <si>
    <t>2.供給変圧器室</t>
    <rPh sb="2" eb="4">
      <t>キョウキュウ</t>
    </rPh>
    <rPh sb="4" eb="7">
      <t>ヘンアツキ</t>
    </rPh>
    <rPh sb="7" eb="8">
      <t>シツ</t>
    </rPh>
    <phoneticPr fontId="1"/>
  </si>
  <si>
    <t>3.供給開閉室</t>
    <rPh sb="2" eb="4">
      <t>キョウキュウ</t>
    </rPh>
    <rPh sb="4" eb="6">
      <t>カイヘイ</t>
    </rPh>
    <rPh sb="6" eb="7">
      <t>シツ</t>
    </rPh>
    <phoneticPr fontId="1"/>
  </si>
  <si>
    <t>設備データ入力日</t>
    <rPh sb="0" eb="2">
      <t>セツビ</t>
    </rPh>
    <rPh sb="5" eb="7">
      <t>ニュウリョク</t>
    </rPh>
    <rPh sb="7" eb="8">
      <t>ビ</t>
    </rPh>
    <phoneticPr fontId="1"/>
  </si>
  <si>
    <t>3.不明</t>
    <rPh sb="2" eb="4">
      <t>フメイ</t>
    </rPh>
    <phoneticPr fontId="1"/>
  </si>
  <si>
    <t>業務データ入力日</t>
    <rPh sb="0" eb="2">
      <t>ギョウム</t>
    </rPh>
    <rPh sb="5" eb="7">
      <t>ニュウリョク</t>
    </rPh>
    <rPh sb="7" eb="8">
      <t>ビ</t>
    </rPh>
    <phoneticPr fontId="1"/>
  </si>
  <si>
    <t>引込形態</t>
    <rPh sb="0" eb="2">
      <t>ヒキコミ</t>
    </rPh>
    <rPh sb="2" eb="4">
      <t>ケイタイ</t>
    </rPh>
    <phoneticPr fontId="1"/>
  </si>
  <si>
    <t>架空</t>
    <rPh sb="0" eb="2">
      <t>カクウ</t>
    </rPh>
    <phoneticPr fontId="1"/>
  </si>
  <si>
    <t>0.無</t>
    <rPh sb="2" eb="3">
      <t>ナ</t>
    </rPh>
    <phoneticPr fontId="1"/>
  </si>
  <si>
    <t>1.有</t>
    <rPh sb="2" eb="3">
      <t>ア</t>
    </rPh>
    <phoneticPr fontId="1"/>
  </si>
  <si>
    <t>ロッド操作</t>
    <rPh sb="3" eb="5">
      <t>ソウサ</t>
    </rPh>
    <phoneticPr fontId="1"/>
  </si>
  <si>
    <t>1.キュービクル</t>
    <phoneticPr fontId="1"/>
  </si>
  <si>
    <t>1.屋上</t>
    <rPh sb="2" eb="4">
      <t>オクジョウ</t>
    </rPh>
    <phoneticPr fontId="1"/>
  </si>
  <si>
    <t>形態</t>
    <rPh sb="0" eb="2">
      <t>ケイタイ</t>
    </rPh>
    <phoneticPr fontId="1"/>
  </si>
  <si>
    <t>2.受電所</t>
    <rPh sb="2" eb="4">
      <t>ジュデン</t>
    </rPh>
    <rPh sb="4" eb="5">
      <t>ショ</t>
    </rPh>
    <phoneticPr fontId="1"/>
  </si>
  <si>
    <t>2.屋外</t>
    <rPh sb="2" eb="4">
      <t>オクガイ</t>
    </rPh>
    <phoneticPr fontId="1"/>
  </si>
  <si>
    <t>場所</t>
    <rPh sb="0" eb="2">
      <t>バショ</t>
    </rPh>
    <phoneticPr fontId="1"/>
  </si>
  <si>
    <t>3.他</t>
    <rPh sb="2" eb="3">
      <t>ホカ</t>
    </rPh>
    <phoneticPr fontId="1"/>
  </si>
  <si>
    <t>保護装置</t>
    <rPh sb="0" eb="2">
      <t>ホゴ</t>
    </rPh>
    <rPh sb="2" eb="4">
      <t>ソウチ</t>
    </rPh>
    <phoneticPr fontId="1"/>
  </si>
  <si>
    <t>方式</t>
    <rPh sb="0" eb="2">
      <t>ホウシキ</t>
    </rPh>
    <phoneticPr fontId="1"/>
  </si>
  <si>
    <t>1.LBS</t>
    <phoneticPr fontId="1"/>
  </si>
  <si>
    <t>2.OS</t>
    <phoneticPr fontId="1"/>
  </si>
  <si>
    <t>3.AS</t>
    <phoneticPr fontId="1"/>
  </si>
  <si>
    <t>4.DS</t>
    <phoneticPr fontId="1"/>
  </si>
  <si>
    <t>5.VCB</t>
    <phoneticPr fontId="1"/>
  </si>
  <si>
    <t>6.OCB</t>
    <phoneticPr fontId="1"/>
  </si>
  <si>
    <t>7.ACB</t>
    <phoneticPr fontId="1"/>
  </si>
  <si>
    <t>8.GCB</t>
    <phoneticPr fontId="1"/>
  </si>
  <si>
    <t>9.他</t>
    <rPh sb="2" eb="3">
      <t>ホカ</t>
    </rPh>
    <phoneticPr fontId="1"/>
  </si>
  <si>
    <t>キュービ
クル</t>
    <phoneticPr fontId="1"/>
  </si>
  <si>
    <t>製造者</t>
    <rPh sb="0" eb="3">
      <t>セイゾウシャ</t>
    </rPh>
    <phoneticPr fontId="1"/>
  </si>
  <si>
    <t>＊製造月が不明の場合は、「○○○○年」を手入力</t>
    <rPh sb="1" eb="3">
      <t>セイゾウ</t>
    </rPh>
    <rPh sb="3" eb="4">
      <t>ツキ</t>
    </rPh>
    <rPh sb="5" eb="7">
      <t>フメイ</t>
    </rPh>
    <rPh sb="8" eb="10">
      <t>バアイ</t>
    </rPh>
    <rPh sb="17" eb="18">
      <t>ネン</t>
    </rPh>
    <rPh sb="20" eb="21">
      <t>テ</t>
    </rPh>
    <rPh sb="21" eb="23">
      <t>ニュウリョク</t>
    </rPh>
    <phoneticPr fontId="1"/>
  </si>
  <si>
    <t>引込
ケーブル</t>
    <rPh sb="0" eb="2">
      <t>ヒキコミ</t>
    </rPh>
    <phoneticPr fontId="1"/>
  </si>
  <si>
    <t>製造年</t>
    <rPh sb="0" eb="3">
      <t>セイゾウネン</t>
    </rPh>
    <phoneticPr fontId="1"/>
  </si>
  <si>
    <t>1.一般品</t>
    <rPh sb="2" eb="5">
      <t>イッパンヒン</t>
    </rPh>
    <phoneticPr fontId="1"/>
  </si>
  <si>
    <t>太さ・亘長</t>
    <rPh sb="0" eb="1">
      <t>フト</t>
    </rPh>
    <rPh sb="4" eb="5">
      <t>チョウ</t>
    </rPh>
    <phoneticPr fontId="1"/>
  </si>
  <si>
    <t>2.推奨品</t>
    <rPh sb="2" eb="5">
      <t>スイショウヒン</t>
    </rPh>
    <phoneticPr fontId="1"/>
  </si>
  <si>
    <t>ケーブル
端末</t>
    <rPh sb="5" eb="7">
      <t>タンマツ</t>
    </rPh>
    <phoneticPr fontId="1"/>
  </si>
  <si>
    <t>3.認定品</t>
    <rPh sb="2" eb="4">
      <t>ニンテイ</t>
    </rPh>
    <rPh sb="4" eb="5">
      <t>ヒン</t>
    </rPh>
    <phoneticPr fontId="1"/>
  </si>
  <si>
    <t>耐塩区分</t>
    <rPh sb="0" eb="1">
      <t>タイ</t>
    </rPh>
    <rPh sb="1" eb="2">
      <t>エン</t>
    </rPh>
    <rPh sb="2" eb="4">
      <t>クブン</t>
    </rPh>
    <phoneticPr fontId="1"/>
  </si>
  <si>
    <t>カバー</t>
    <phoneticPr fontId="1"/>
  </si>
  <si>
    <t>PAS
UGS</t>
    <phoneticPr fontId="1"/>
  </si>
  <si>
    <t>1.CV</t>
    <phoneticPr fontId="1"/>
  </si>
  <si>
    <t>2.CVT</t>
    <phoneticPr fontId="1"/>
  </si>
  <si>
    <t>1.三叉分岐管</t>
    <rPh sb="2" eb="3">
      <t>ミ</t>
    </rPh>
    <rPh sb="3" eb="4">
      <t>マタ</t>
    </rPh>
    <rPh sb="4" eb="6">
      <t>ブンキ</t>
    </rPh>
    <rPh sb="6" eb="7">
      <t>カン</t>
    </rPh>
    <phoneticPr fontId="1"/>
  </si>
  <si>
    <t>2.一般型差込</t>
    <rPh sb="2" eb="5">
      <t>イッパンガタ</t>
    </rPh>
    <rPh sb="5" eb="6">
      <t>サ</t>
    </rPh>
    <rPh sb="6" eb="7">
      <t>コ</t>
    </rPh>
    <phoneticPr fontId="1"/>
  </si>
  <si>
    <t>3.耐塩型差込</t>
    <rPh sb="2" eb="3">
      <t>タイ</t>
    </rPh>
    <rPh sb="3" eb="4">
      <t>エン</t>
    </rPh>
    <rPh sb="4" eb="5">
      <t>ガタ</t>
    </rPh>
    <rPh sb="5" eb="6">
      <t>サ</t>
    </rPh>
    <rPh sb="6" eb="7">
      <t>コ</t>
    </rPh>
    <phoneticPr fontId="1"/>
  </si>
  <si>
    <t>1.一般</t>
    <rPh sb="2" eb="4">
      <t>イッパン</t>
    </rPh>
    <phoneticPr fontId="1"/>
  </si>
  <si>
    <t>2.耐塩</t>
    <rPh sb="2" eb="4">
      <t>タイエン</t>
    </rPh>
    <phoneticPr fontId="1"/>
  </si>
  <si>
    <t>0.無し</t>
    <rPh sb="2" eb="3">
      <t>ナ</t>
    </rPh>
    <phoneticPr fontId="1"/>
  </si>
  <si>
    <t>ＧＲ</t>
    <phoneticPr fontId="1"/>
  </si>
  <si>
    <t>区分</t>
    <rPh sb="0" eb="2">
      <t>クブン</t>
    </rPh>
    <phoneticPr fontId="1"/>
  </si>
  <si>
    <t>1.方向無</t>
    <rPh sb="2" eb="4">
      <t>ホウコウ</t>
    </rPh>
    <rPh sb="4" eb="5">
      <t>ナ</t>
    </rPh>
    <phoneticPr fontId="1"/>
  </si>
  <si>
    <t>2.方向有</t>
    <rPh sb="2" eb="4">
      <t>ホウコウ</t>
    </rPh>
    <rPh sb="4" eb="5">
      <t>ア</t>
    </rPh>
    <phoneticPr fontId="1"/>
  </si>
  <si>
    <t>3.方向不明</t>
    <rPh sb="2" eb="4">
      <t>ホウコウ</t>
    </rPh>
    <rPh sb="4" eb="6">
      <t>フメイ</t>
    </rPh>
    <phoneticPr fontId="1"/>
  </si>
  <si>
    <t>ＯＣＲ</t>
    <phoneticPr fontId="1"/>
  </si>
  <si>
    <t>1.PAS</t>
    <phoneticPr fontId="1"/>
  </si>
  <si>
    <t>ＣＴ</t>
    <phoneticPr fontId="1"/>
  </si>
  <si>
    <t>1.鉄</t>
    <rPh sb="2" eb="3">
      <t>テツ</t>
    </rPh>
    <phoneticPr fontId="1"/>
  </si>
  <si>
    <t>2.ステンレス</t>
    <phoneticPr fontId="1"/>
  </si>
  <si>
    <t>1.PAS内蔵</t>
    <rPh sb="5" eb="7">
      <t>ナイゾウ</t>
    </rPh>
    <phoneticPr fontId="1"/>
  </si>
  <si>
    <t>2.別取付</t>
    <rPh sb="2" eb="3">
      <t>ベツ</t>
    </rPh>
    <rPh sb="3" eb="5">
      <t>トリツケ</t>
    </rPh>
    <phoneticPr fontId="1"/>
  </si>
  <si>
    <t>ＶＴ</t>
    <phoneticPr fontId="1"/>
  </si>
  <si>
    <t>計器項目</t>
    <rPh sb="0" eb="2">
      <t>ケイキ</t>
    </rPh>
    <rPh sb="2" eb="4">
      <t>コウモク</t>
    </rPh>
    <phoneticPr fontId="1"/>
  </si>
  <si>
    <t>取付
【検針値】</t>
    <rPh sb="0" eb="2">
      <t>トリツケ</t>
    </rPh>
    <rPh sb="4" eb="7">
      <t>ケンシンチ</t>
    </rPh>
    <phoneticPr fontId="1"/>
  </si>
  <si>
    <t>全日電力</t>
    <rPh sb="0" eb="2">
      <t>ゼンニチ</t>
    </rPh>
    <rPh sb="2" eb="4">
      <t>デンリョク</t>
    </rPh>
    <phoneticPr fontId="1"/>
  </si>
  <si>
    <t>1.ケーブル貫通</t>
    <rPh sb="6" eb="8">
      <t>カンツウ</t>
    </rPh>
    <phoneticPr fontId="1"/>
  </si>
  <si>
    <t>2.電線セパレ無</t>
    <rPh sb="2" eb="4">
      <t>デンセン</t>
    </rPh>
    <rPh sb="7" eb="8">
      <t>ナ</t>
    </rPh>
    <phoneticPr fontId="1"/>
  </si>
  <si>
    <t>最大
需要電力</t>
    <rPh sb="0" eb="2">
      <t>サイダイ</t>
    </rPh>
    <rPh sb="3" eb="5">
      <t>ジュヨウ</t>
    </rPh>
    <rPh sb="5" eb="7">
      <t>デンリョク</t>
    </rPh>
    <phoneticPr fontId="1"/>
  </si>
  <si>
    <t>3.電線セパレ有</t>
    <rPh sb="2" eb="4">
      <t>デンセン</t>
    </rPh>
    <rPh sb="7" eb="8">
      <t>ア</t>
    </rPh>
    <phoneticPr fontId="1"/>
  </si>
  <si>
    <t>4.電線一体型</t>
    <rPh sb="2" eb="4">
      <t>デンセン</t>
    </rPh>
    <rPh sb="4" eb="7">
      <t>イッタイガタ</t>
    </rPh>
    <phoneticPr fontId="1"/>
  </si>
  <si>
    <t>有効電力</t>
    <rPh sb="0" eb="2">
      <t>ユウコウ</t>
    </rPh>
    <rPh sb="2" eb="4">
      <t>デンリョク</t>
    </rPh>
    <phoneticPr fontId="1"/>
  </si>
  <si>
    <t>無効電力</t>
    <rPh sb="0" eb="2">
      <t>ムコウ</t>
    </rPh>
    <rPh sb="2" eb="4">
      <t>デンリョク</t>
    </rPh>
    <phoneticPr fontId="1"/>
  </si>
  <si>
    <t>超反限時</t>
    <rPh sb="0" eb="1">
      <t>チョウ</t>
    </rPh>
    <rPh sb="1" eb="4">
      <t>ハンゲンジ</t>
    </rPh>
    <phoneticPr fontId="1"/>
  </si>
  <si>
    <t>長反限時</t>
    <rPh sb="0" eb="1">
      <t>チョウ</t>
    </rPh>
    <rPh sb="1" eb="4">
      <t>ハンゲンジ</t>
    </rPh>
    <phoneticPr fontId="1"/>
  </si>
  <si>
    <t>時間帯①</t>
    <rPh sb="0" eb="3">
      <t>ジカンタイ</t>
    </rPh>
    <phoneticPr fontId="1"/>
  </si>
  <si>
    <t>反限時</t>
    <rPh sb="0" eb="3">
      <t>ハンゲンジ</t>
    </rPh>
    <phoneticPr fontId="1"/>
  </si>
  <si>
    <t>定限時</t>
    <rPh sb="0" eb="3">
      <t>テイゲンジ</t>
    </rPh>
    <phoneticPr fontId="1"/>
  </si>
  <si>
    <t>時間帯②</t>
    <rPh sb="0" eb="3">
      <t>ジカンタイ</t>
    </rPh>
    <phoneticPr fontId="1"/>
  </si>
  <si>
    <t>時間帯③</t>
    <rPh sb="0" eb="3">
      <t>ジカンタイ</t>
    </rPh>
    <phoneticPr fontId="1"/>
  </si>
  <si>
    <t>1.モールド</t>
    <phoneticPr fontId="1"/>
  </si>
  <si>
    <t>2.乾式</t>
    <rPh sb="2" eb="4">
      <t>カンシキ</t>
    </rPh>
    <phoneticPr fontId="1"/>
  </si>
  <si>
    <t>時間帯④</t>
    <rPh sb="0" eb="3">
      <t>ジカンタイ</t>
    </rPh>
    <phoneticPr fontId="1"/>
  </si>
  <si>
    <t>累積最大
需要電力</t>
    <rPh sb="0" eb="2">
      <t>ルイセキ</t>
    </rPh>
    <rPh sb="2" eb="4">
      <t>サイダイ</t>
    </rPh>
    <rPh sb="5" eb="7">
      <t>ジュヨウ</t>
    </rPh>
    <rPh sb="7" eb="9">
      <t>デンリョク</t>
    </rPh>
    <phoneticPr fontId="1"/>
  </si>
  <si>
    <t>1.高圧</t>
    <rPh sb="2" eb="4">
      <t>コウアツ</t>
    </rPh>
    <phoneticPr fontId="1"/>
  </si>
  <si>
    <t>2.低圧</t>
    <rPh sb="2" eb="4">
      <t>テイアツ</t>
    </rPh>
    <phoneticPr fontId="1"/>
  </si>
  <si>
    <t>力率</t>
    <rPh sb="0" eb="1">
      <t>リキ</t>
    </rPh>
    <rPh sb="1" eb="2">
      <t>リツ</t>
    </rPh>
    <phoneticPr fontId="1"/>
  </si>
  <si>
    <t>1.直付け</t>
    <rPh sb="2" eb="3">
      <t>ジカ</t>
    </rPh>
    <rPh sb="3" eb="4">
      <t>ツ</t>
    </rPh>
    <phoneticPr fontId="1"/>
  </si>
  <si>
    <t>2.PC</t>
    <phoneticPr fontId="1"/>
  </si>
  <si>
    <t>取外
【現在値】</t>
    <rPh sb="0" eb="1">
      <t>トリ</t>
    </rPh>
    <rPh sb="1" eb="2">
      <t>ガイ</t>
    </rPh>
    <rPh sb="4" eb="6">
      <t>ゲンザイ</t>
    </rPh>
    <rPh sb="6" eb="7">
      <t>アタイ</t>
    </rPh>
    <phoneticPr fontId="1"/>
  </si>
  <si>
    <t>3.LBS</t>
    <phoneticPr fontId="1"/>
  </si>
  <si>
    <t>4.MC</t>
    <phoneticPr fontId="1"/>
  </si>
  <si>
    <t>5.CS</t>
    <phoneticPr fontId="1"/>
  </si>
  <si>
    <t>6.CB</t>
    <phoneticPr fontId="1"/>
  </si>
  <si>
    <t>1.手動</t>
    <rPh sb="2" eb="4">
      <t>シュドウ</t>
    </rPh>
    <phoneticPr fontId="1"/>
  </si>
  <si>
    <t>2.自動</t>
    <rPh sb="2" eb="4">
      <t>ジドウ</t>
    </rPh>
    <phoneticPr fontId="1"/>
  </si>
  <si>
    <t>『良』確認</t>
    <rPh sb="1" eb="2">
      <t>リョウ</t>
    </rPh>
    <rPh sb="3" eb="5">
      <t>カクニン</t>
    </rPh>
    <phoneticPr fontId="1"/>
  </si>
  <si>
    <t>未確認</t>
    <rPh sb="0" eb="3">
      <t>ミカクニン</t>
    </rPh>
    <phoneticPr fontId="1"/>
  </si>
  <si>
    <t>相違あり</t>
    <rPh sb="0" eb="2">
      <t>ソウイ</t>
    </rPh>
    <phoneticPr fontId="1"/>
  </si>
  <si>
    <t>相違なし</t>
    <rPh sb="0" eb="2">
      <t>ソウイ</t>
    </rPh>
    <phoneticPr fontId="1"/>
  </si>
  <si>
    <t>出向</t>
    <rPh sb="0" eb="2">
      <t>シュッコウ</t>
    </rPh>
    <phoneticPr fontId="1"/>
  </si>
  <si>
    <t>机上</t>
    <rPh sb="0" eb="2">
      <t>キジョウ</t>
    </rPh>
    <phoneticPr fontId="1"/>
  </si>
  <si>
    <t>C.第3世代</t>
    <rPh sb="2" eb="3">
      <t>ダイ</t>
    </rPh>
    <rPh sb="4" eb="6">
      <t>セダイ</t>
    </rPh>
    <phoneticPr fontId="1"/>
  </si>
  <si>
    <t>C</t>
    <phoneticPr fontId="1"/>
  </si>
  <si>
    <t>D.第3世代+表端</t>
    <rPh sb="2" eb="3">
      <t>ダイ</t>
    </rPh>
    <rPh sb="4" eb="6">
      <t>セダイ</t>
    </rPh>
    <rPh sb="7" eb="8">
      <t>ヒョウ</t>
    </rPh>
    <rPh sb="8" eb="9">
      <t>タン</t>
    </rPh>
    <phoneticPr fontId="1"/>
  </si>
  <si>
    <t>D</t>
    <phoneticPr fontId="1"/>
  </si>
  <si>
    <t>E..第4世代</t>
    <rPh sb="3" eb="4">
      <t>ダイ</t>
    </rPh>
    <rPh sb="5" eb="7">
      <t>セダイ</t>
    </rPh>
    <phoneticPr fontId="1"/>
  </si>
  <si>
    <t>E</t>
    <phoneticPr fontId="1"/>
  </si>
  <si>
    <t>F.第4世代+表端</t>
    <rPh sb="2" eb="3">
      <t>ダイ</t>
    </rPh>
    <rPh sb="4" eb="6">
      <t>セダイ</t>
    </rPh>
    <rPh sb="7" eb="8">
      <t>ヒョウ</t>
    </rPh>
    <rPh sb="8" eb="9">
      <t>タン</t>
    </rPh>
    <phoneticPr fontId="1"/>
  </si>
  <si>
    <t>F</t>
    <phoneticPr fontId="1"/>
  </si>
  <si>
    <t>G.第4世代多時間</t>
    <rPh sb="2" eb="3">
      <t>ダイ</t>
    </rPh>
    <rPh sb="4" eb="6">
      <t>セダイ</t>
    </rPh>
    <rPh sb="6" eb="7">
      <t>タ</t>
    </rPh>
    <rPh sb="7" eb="9">
      <t>ジカン</t>
    </rPh>
    <phoneticPr fontId="1"/>
  </si>
  <si>
    <t>G</t>
    <phoneticPr fontId="1"/>
  </si>
  <si>
    <t>空白,実量制</t>
    <rPh sb="0" eb="2">
      <t>クウハク</t>
    </rPh>
    <rPh sb="3" eb="4">
      <t>ジツ</t>
    </rPh>
    <rPh sb="4" eb="5">
      <t>リョウ</t>
    </rPh>
    <rPh sb="5" eb="6">
      <t>セイ</t>
    </rPh>
    <phoneticPr fontId="1"/>
  </si>
  <si>
    <t>取外
【検針値】</t>
    <rPh sb="0" eb="1">
      <t>トリ</t>
    </rPh>
    <rPh sb="1" eb="2">
      <t>ガイ</t>
    </rPh>
    <rPh sb="4" eb="7">
      <t>ケンシンチ</t>
    </rPh>
    <phoneticPr fontId="1"/>
  </si>
  <si>
    <t>1.一般（単一）</t>
    <rPh sb="2" eb="4">
      <t>イッパン</t>
    </rPh>
    <rPh sb="5" eb="6">
      <t>タン</t>
    </rPh>
    <rPh sb="6" eb="7">
      <t>イチ</t>
    </rPh>
    <phoneticPr fontId="1"/>
  </si>
  <si>
    <t>5.特定（誘導形）</t>
    <rPh sb="2" eb="4">
      <t>トクテイ</t>
    </rPh>
    <rPh sb="5" eb="7">
      <t>ユウドウ</t>
    </rPh>
    <rPh sb="7" eb="8">
      <t>ガタ</t>
    </rPh>
    <phoneticPr fontId="1"/>
  </si>
  <si>
    <t>6.特定（電子）</t>
    <rPh sb="2" eb="4">
      <t>トクテイ</t>
    </rPh>
    <rPh sb="5" eb="7">
      <t>デンシ</t>
    </rPh>
    <phoneticPr fontId="1"/>
  </si>
  <si>
    <t>1.１φ２Ｗ１００Ｖ</t>
    <phoneticPr fontId="1"/>
  </si>
  <si>
    <t>2.１φ２Ｗ２００Ｖ</t>
    <phoneticPr fontId="1"/>
  </si>
  <si>
    <t>3.１φ３Ｗ１００Ｖ</t>
    <phoneticPr fontId="1"/>
  </si>
  <si>
    <t>4.３φ３Ｗ２００Ｖ</t>
    <phoneticPr fontId="1"/>
  </si>
  <si>
    <t>5.３φ４Ｗ</t>
    <phoneticPr fontId="1"/>
  </si>
  <si>
    <t>6.３φ３Ｗ１１０Ｖ</t>
    <phoneticPr fontId="1"/>
  </si>
  <si>
    <t>審査ＰＷ</t>
    <rPh sb="0" eb="2">
      <t>シンサ</t>
    </rPh>
    <phoneticPr fontId="1"/>
  </si>
  <si>
    <t>tepco000</t>
    <phoneticPr fontId="1"/>
  </si>
  <si>
    <t>審査</t>
    <rPh sb="0" eb="2">
      <t>シンサ</t>
    </rPh>
    <phoneticPr fontId="1"/>
  </si>
  <si>
    <t>ＧＭＰＷ</t>
    <phoneticPr fontId="1"/>
  </si>
  <si>
    <t>tepco0001</t>
    <phoneticPr fontId="1"/>
  </si>
  <si>
    <t>制御所</t>
    <rPh sb="0" eb="3">
      <t>セイギョショ</t>
    </rPh>
    <phoneticPr fontId="1"/>
  </si>
  <si>
    <t>計器諸元</t>
    <rPh sb="0" eb="2">
      <t>ケイキ</t>
    </rPh>
    <rPh sb="2" eb="3">
      <t>ショ</t>
    </rPh>
    <rPh sb="3" eb="4">
      <t>ゲン</t>
    </rPh>
    <phoneticPr fontId="1"/>
  </si>
  <si>
    <t>計器</t>
    <rPh sb="0" eb="2">
      <t>ケイキ</t>
    </rPh>
    <phoneticPr fontId="1"/>
  </si>
  <si>
    <t>桁数</t>
    <rPh sb="0" eb="2">
      <t>ケタスウ</t>
    </rPh>
    <phoneticPr fontId="1"/>
  </si>
  <si>
    <r>
      <t>＊高圧・特別高圧計器は「</t>
    </r>
    <r>
      <rPr>
        <b/>
        <sz val="11"/>
        <color indexed="10"/>
        <rFont val="ＭＳ Ｐゴシック"/>
        <family val="3"/>
        <charset val="128"/>
      </rPr>
      <t>７</t>
    </r>
    <r>
      <rPr>
        <sz val="11"/>
        <color theme="1"/>
        <rFont val="ＭＳ Ｐゴシック"/>
        <family val="3"/>
        <charset val="128"/>
        <scheme val="minor"/>
      </rPr>
      <t>」を入力。他計器は、整数桁数を入力</t>
    </r>
    <rPh sb="1" eb="3">
      <t>コウアツ</t>
    </rPh>
    <rPh sb="4" eb="8">
      <t>トクベツコウアツ</t>
    </rPh>
    <rPh sb="8" eb="10">
      <t>ケイキ</t>
    </rPh>
    <rPh sb="15" eb="17">
      <t>ニュウリョク</t>
    </rPh>
    <rPh sb="18" eb="19">
      <t>ホカ</t>
    </rPh>
    <rPh sb="19" eb="21">
      <t>ケイキ</t>
    </rPh>
    <rPh sb="23" eb="25">
      <t>セイスウ</t>
    </rPh>
    <rPh sb="25" eb="27">
      <t>ケタスウ</t>
    </rPh>
    <rPh sb="28" eb="30">
      <t>ニュウリョク</t>
    </rPh>
    <phoneticPr fontId="1"/>
  </si>
  <si>
    <t>型式</t>
    <rPh sb="0" eb="2">
      <t>カタシキ</t>
    </rPh>
    <phoneticPr fontId="1"/>
  </si>
  <si>
    <t>線式</t>
    <rPh sb="0" eb="1">
      <t>セン</t>
    </rPh>
    <rPh sb="1" eb="2">
      <t>シキ</t>
    </rPh>
    <phoneticPr fontId="1"/>
  </si>
  <si>
    <t>計器ＩＤ</t>
    <rPh sb="0" eb="2">
      <t>ケイキ</t>
    </rPh>
    <phoneticPr fontId="1"/>
  </si>
  <si>
    <t>有効期限</t>
    <rPh sb="0" eb="2">
      <t>ユウコウ</t>
    </rPh>
    <rPh sb="2" eb="4">
      <t>キゲン</t>
    </rPh>
    <phoneticPr fontId="1"/>
  </si>
  <si>
    <t>○○/○○/０１と入力</t>
    <rPh sb="9" eb="11">
      <t>ニュウリョク</t>
    </rPh>
    <phoneticPr fontId="1"/>
  </si>
  <si>
    <t>計量方式</t>
    <rPh sb="0" eb="2">
      <t>ケイリョウ</t>
    </rPh>
    <rPh sb="2" eb="4">
      <t>ホウシキ</t>
    </rPh>
    <phoneticPr fontId="1"/>
  </si>
  <si>
    <t>乗率</t>
    <rPh sb="0" eb="2">
      <t>ジョウリツ</t>
    </rPh>
    <phoneticPr fontId="1"/>
  </si>
  <si>
    <t>検定</t>
    <rPh sb="0" eb="2">
      <t>ケンテイ</t>
    </rPh>
    <phoneticPr fontId="1"/>
  </si>
  <si>
    <t>比率</t>
    <rPh sb="0" eb="2">
      <t>ヒリツ</t>
    </rPh>
    <phoneticPr fontId="1"/>
  </si>
  <si>
    <t>検定番号</t>
    <rPh sb="0" eb="2">
      <t>ケンテイ</t>
    </rPh>
    <rPh sb="2" eb="4">
      <t>バンゴウ</t>
    </rPh>
    <phoneticPr fontId="1"/>
  </si>
  <si>
    <t>＊一般検定のみ入力</t>
    <rPh sb="1" eb="3">
      <t>イッパン</t>
    </rPh>
    <rPh sb="3" eb="5">
      <t>ケンテイ</t>
    </rPh>
    <rPh sb="7" eb="9">
      <t>ニュウリョク</t>
    </rPh>
    <phoneticPr fontId="1"/>
  </si>
  <si>
    <t>合番号</t>
    <rPh sb="0" eb="1">
      <t>ア</t>
    </rPh>
    <rPh sb="1" eb="3">
      <t>バンゴウ</t>
    </rPh>
    <phoneticPr fontId="1"/>
  </si>
  <si>
    <t>二配</t>
    <rPh sb="0" eb="1">
      <t>ニ</t>
    </rPh>
    <rPh sb="1" eb="2">
      <t>ハイ</t>
    </rPh>
    <phoneticPr fontId="1"/>
  </si>
  <si>
    <t>芯</t>
    <rPh sb="0" eb="1">
      <t>シン</t>
    </rPh>
    <phoneticPr fontId="1"/>
  </si>
  <si>
    <r>
      <t>ｍｍ</t>
    </r>
    <r>
      <rPr>
        <vertAlign val="superscript"/>
        <sz val="8"/>
        <rFont val="ＭＳ Ｐゴシック"/>
        <family val="3"/>
        <charset val="128"/>
      </rPr>
      <t>２</t>
    </r>
    <phoneticPr fontId="1"/>
  </si>
  <si>
    <t>ｍ</t>
    <phoneticPr fontId="1"/>
  </si>
  <si>
    <t>ＶＣＴ</t>
    <phoneticPr fontId="1"/>
  </si>
  <si>
    <t>検査年月</t>
    <rPh sb="0" eb="2">
      <t>ケンサ</t>
    </rPh>
    <rPh sb="2" eb="4">
      <t>ネンゲツ</t>
    </rPh>
    <phoneticPr fontId="1"/>
  </si>
  <si>
    <t>○○/○○/０１と入力</t>
    <phoneticPr fontId="1"/>
  </si>
  <si>
    <t>計量電圧</t>
    <rPh sb="0" eb="2">
      <t>ケイリョウ</t>
    </rPh>
    <rPh sb="2" eb="4">
      <t>デンアツ</t>
    </rPh>
    <phoneticPr fontId="1"/>
  </si>
  <si>
    <t>検定合番号</t>
    <rPh sb="0" eb="2">
      <t>ケンテイ</t>
    </rPh>
    <rPh sb="2" eb="3">
      <t>ア</t>
    </rPh>
    <rPh sb="3" eb="5">
      <t>バンゴウ</t>
    </rPh>
    <phoneticPr fontId="1"/>
  </si>
  <si>
    <t>表示端末</t>
    <rPh sb="0" eb="2">
      <t>ヒョウジ</t>
    </rPh>
    <rPh sb="2" eb="4">
      <t>タンマツ</t>
    </rPh>
    <phoneticPr fontId="1"/>
  </si>
  <si>
    <t>-</t>
    <phoneticPr fontId="1"/>
  </si>
  <si>
    <t>組数</t>
    <rPh sb="0" eb="2">
      <t>クミスウ</t>
    </rPh>
    <phoneticPr fontId="1"/>
  </si>
  <si>
    <t>取付位置</t>
    <rPh sb="0" eb="2">
      <t>トリツケ</t>
    </rPh>
    <rPh sb="2" eb="4">
      <t>イチ</t>
    </rPh>
    <phoneticPr fontId="1"/>
  </si>
  <si>
    <t>コンデンサ遮断機</t>
    <rPh sb="5" eb="8">
      <t>シャダンキ</t>
    </rPh>
    <phoneticPr fontId="1"/>
  </si>
  <si>
    <t>遮断方法</t>
    <rPh sb="0" eb="2">
      <t>シャダン</t>
    </rPh>
    <rPh sb="2" eb="4">
      <t>ホウホウ</t>
    </rPh>
    <phoneticPr fontId="1"/>
  </si>
  <si>
    <t>自　　家　　用　　設　　備　　確　　認　　票</t>
    <phoneticPr fontId="1"/>
  </si>
  <si>
    <t>申　込　種　別</t>
    <rPh sb="0" eb="1">
      <t>モウ</t>
    </rPh>
    <rPh sb="2" eb="3">
      <t>コ</t>
    </rPh>
    <rPh sb="4" eb="5">
      <t>タネ</t>
    </rPh>
    <rPh sb="6" eb="7">
      <t>ベツ</t>
    </rPh>
    <phoneticPr fontId="1"/>
  </si>
  <si>
    <t>お　　客　　さ　　ま　　番　　号</t>
    <rPh sb="3" eb="4">
      <t>キャク</t>
    </rPh>
    <rPh sb="12" eb="13">
      <t>バン</t>
    </rPh>
    <rPh sb="15" eb="16">
      <t>ゴウ</t>
    </rPh>
    <phoneticPr fontId="1"/>
  </si>
  <si>
    <t>異　動　内　容</t>
    <rPh sb="0" eb="1">
      <t>イ</t>
    </rPh>
    <rPh sb="2" eb="3">
      <t>ドウ</t>
    </rPh>
    <rPh sb="4" eb="5">
      <t>ナイ</t>
    </rPh>
    <rPh sb="6" eb="7">
      <t>カタチ</t>
    </rPh>
    <phoneticPr fontId="1"/>
  </si>
  <si>
    <t>調査日</t>
    <rPh sb="0" eb="2">
      <t>チョウサ</t>
    </rPh>
    <rPh sb="2" eb="3">
      <t>ビ</t>
    </rPh>
    <phoneticPr fontId="1"/>
  </si>
  <si>
    <t>計量確定日</t>
    <rPh sb="0" eb="2">
      <t>ケイリョウ</t>
    </rPh>
    <rPh sb="2" eb="5">
      <t>カクテイビ</t>
    </rPh>
    <phoneticPr fontId="1"/>
  </si>
  <si>
    <t>様</t>
    <phoneticPr fontId="1"/>
  </si>
  <si>
    <t>送確日</t>
    <rPh sb="0" eb="1">
      <t>ソウ</t>
    </rPh>
    <rPh sb="1" eb="2">
      <t>カク</t>
    </rPh>
    <rPh sb="2" eb="3">
      <t>ビ</t>
    </rPh>
    <phoneticPr fontId="1"/>
  </si>
  <si>
    <t>架地</t>
    <rPh sb="0" eb="1">
      <t>カ</t>
    </rPh>
    <rPh sb="1" eb="2">
      <t>チ</t>
    </rPh>
    <phoneticPr fontId="1"/>
  </si>
  <si>
    <t>地中</t>
    <rPh sb="0" eb="2">
      <t>チチュウ</t>
    </rPh>
    <phoneticPr fontId="1"/>
  </si>
  <si>
    <t>受電
設備</t>
    <rPh sb="0" eb="2">
      <t>ジュデン</t>
    </rPh>
    <rPh sb="3" eb="5">
      <t>セツビ</t>
    </rPh>
    <phoneticPr fontId="1"/>
  </si>
  <si>
    <t>取付計器</t>
    <rPh sb="0" eb="2">
      <t>トリツケ</t>
    </rPh>
    <rPh sb="2" eb="4">
      <t>ケイキ</t>
    </rPh>
    <phoneticPr fontId="1"/>
  </si>
  <si>
    <t>取外計器</t>
    <rPh sb="0" eb="1">
      <t>トリ</t>
    </rPh>
    <rPh sb="1" eb="2">
      <t>ガイ</t>
    </rPh>
    <rPh sb="2" eb="4">
      <t>ケイキ</t>
    </rPh>
    <phoneticPr fontId="1"/>
  </si>
  <si>
    <t>検針値　（　　　／　　　）</t>
    <rPh sb="0" eb="2">
      <t>ケンシン</t>
    </rPh>
    <rPh sb="2" eb="3">
      <t>チ</t>
    </rPh>
    <phoneticPr fontId="1"/>
  </si>
  <si>
    <t>現在値　（　　　／　　　）</t>
    <rPh sb="0" eb="3">
      <t>ゲンザイチ</t>
    </rPh>
    <phoneticPr fontId="1"/>
  </si>
  <si>
    <t>鍵Ｎｏ．</t>
    <rPh sb="0" eb="1">
      <t>カギ</t>
    </rPh>
    <phoneticPr fontId="1"/>
  </si>
  <si>
    <t>全日電力量</t>
    <rPh sb="0" eb="1">
      <t>ゼン</t>
    </rPh>
    <rPh sb="1" eb="2">
      <t>ニチ</t>
    </rPh>
    <rPh sb="2" eb="4">
      <t>デンリョク</t>
    </rPh>
    <rPh sb="4" eb="5">
      <t>リョウ</t>
    </rPh>
    <phoneticPr fontId="1"/>
  </si>
  <si>
    <t>最大需要電力</t>
    <rPh sb="0" eb="2">
      <t>サイダイ</t>
    </rPh>
    <rPh sb="2" eb="4">
      <t>ジュヨウ</t>
    </rPh>
    <rPh sb="4" eb="6">
      <t>デンリョク</t>
    </rPh>
    <phoneticPr fontId="1"/>
  </si>
  <si>
    <t>有効電力量（力測用）</t>
    <rPh sb="0" eb="2">
      <t>ユウコウ</t>
    </rPh>
    <rPh sb="2" eb="4">
      <t>デンリョク</t>
    </rPh>
    <rPh sb="4" eb="5">
      <t>リョウ</t>
    </rPh>
    <rPh sb="6" eb="7">
      <t>リキ</t>
    </rPh>
    <rPh sb="7" eb="8">
      <t>ソク</t>
    </rPh>
    <rPh sb="8" eb="9">
      <t>ヨウ</t>
    </rPh>
    <phoneticPr fontId="1"/>
  </si>
  <si>
    <t>無効電力量（力測用）</t>
    <rPh sb="0" eb="2">
      <t>ムコウ</t>
    </rPh>
    <rPh sb="2" eb="4">
      <t>デンリョク</t>
    </rPh>
    <rPh sb="4" eb="5">
      <t>リョウ</t>
    </rPh>
    <rPh sb="6" eb="8">
      <t>リキソク</t>
    </rPh>
    <rPh sb="8" eb="9">
      <t>ヨウ</t>
    </rPh>
    <phoneticPr fontId="1"/>
  </si>
  <si>
    <t>方式</t>
    <rPh sb="0" eb="1">
      <t>カタ</t>
    </rPh>
    <rPh sb="1" eb="2">
      <t>シキ</t>
    </rPh>
    <phoneticPr fontId="1"/>
  </si>
  <si>
    <t>ＰＦ・Ｓ方式</t>
    <rPh sb="4" eb="6">
      <t>ホウシキ</t>
    </rPh>
    <phoneticPr fontId="1"/>
  </si>
  <si>
    <t>ＣＢ方式</t>
    <rPh sb="2" eb="4">
      <t>ホウシキ</t>
    </rPh>
    <phoneticPr fontId="1"/>
  </si>
  <si>
    <t>ＰＦ容量</t>
    <rPh sb="2" eb="4">
      <t>ヨウリョウ</t>
    </rPh>
    <phoneticPr fontId="1"/>
  </si>
  <si>
    <t>季節・曜日・時間別
電力量</t>
    <rPh sb="0" eb="2">
      <t>キセツ</t>
    </rPh>
    <rPh sb="3" eb="5">
      <t>ヨウビ</t>
    </rPh>
    <rPh sb="6" eb="9">
      <t>ジカンベツ</t>
    </rPh>
    <rPh sb="10" eb="13">
      <t>デンリョクリョウ</t>
    </rPh>
    <phoneticPr fontId="1"/>
  </si>
  <si>
    <t>①</t>
    <phoneticPr fontId="1"/>
  </si>
  <si>
    <t>G</t>
    <phoneticPr fontId="1"/>
  </si>
  <si>
    <t>②</t>
    <phoneticPr fontId="1"/>
  </si>
  <si>
    <t>遮断時間</t>
    <rPh sb="0" eb="2">
      <t>シャダン</t>
    </rPh>
    <rPh sb="2" eb="4">
      <t>ジカン</t>
    </rPh>
    <phoneticPr fontId="1"/>
  </si>
  <si>
    <t>③</t>
    <phoneticPr fontId="1"/>
  </si>
  <si>
    <t>7.高圧・特高計器</t>
    <rPh sb="2" eb="4">
      <t>コウアツ</t>
    </rPh>
    <rPh sb="5" eb="6">
      <t>トク</t>
    </rPh>
    <rPh sb="6" eb="7">
      <t>コウ</t>
    </rPh>
    <rPh sb="7" eb="9">
      <t>ケイキ</t>
    </rPh>
    <phoneticPr fontId="1"/>
  </si>
  <si>
    <t>④</t>
    <phoneticPr fontId="1"/>
  </si>
  <si>
    <t>遮断容量</t>
    <rPh sb="0" eb="2">
      <t>シャダン</t>
    </rPh>
    <rPh sb="2" eb="4">
      <t>ヨウリョウ</t>
    </rPh>
    <phoneticPr fontId="1"/>
  </si>
  <si>
    <t>他．整数値桁数を記入</t>
    <phoneticPr fontId="1"/>
  </si>
  <si>
    <t>累積最大需要電力</t>
    <rPh sb="0" eb="2">
      <t>ルイセキ</t>
    </rPh>
    <rPh sb="2" eb="4">
      <t>サイダイ</t>
    </rPh>
    <rPh sb="4" eb="6">
      <t>ジュヨウ</t>
    </rPh>
    <rPh sb="6" eb="8">
      <t>デンリョク</t>
    </rPh>
    <phoneticPr fontId="1"/>
  </si>
  <si>
    <t>線式</t>
    <rPh sb="0" eb="2">
      <t>センシキ</t>
    </rPh>
    <phoneticPr fontId="1"/>
  </si>
  <si>
    <t>×</t>
    <phoneticPr fontId="1"/>
  </si>
  <si>
    <t>1.1φ2W100V</t>
    <phoneticPr fontId="1"/>
  </si>
  <si>
    <t>ｷｭｰﾋﾞｸﾙ</t>
    <phoneticPr fontId="1"/>
  </si>
  <si>
    <t>季節別時間帯別</t>
    <rPh sb="0" eb="3">
      <t>キセツベツ</t>
    </rPh>
    <rPh sb="3" eb="6">
      <t>ジカンタイ</t>
    </rPh>
    <rPh sb="6" eb="7">
      <t>ベツ</t>
    </rPh>
    <phoneticPr fontId="1"/>
  </si>
  <si>
    <t>休日高負荷</t>
    <rPh sb="0" eb="2">
      <t>キュウジツ</t>
    </rPh>
    <rPh sb="2" eb="3">
      <t>コウ</t>
    </rPh>
    <rPh sb="3" eb="5">
      <t>フカ</t>
    </rPh>
    <phoneticPr fontId="1"/>
  </si>
  <si>
    <t>蓄熱調整</t>
    <rPh sb="0" eb="2">
      <t>チクネツ</t>
    </rPh>
    <rPh sb="2" eb="4">
      <t>チョウセイ</t>
    </rPh>
    <phoneticPr fontId="1"/>
  </si>
  <si>
    <t>電化厨房・空調システム</t>
    <rPh sb="0" eb="2">
      <t>デンカ</t>
    </rPh>
    <rPh sb="2" eb="4">
      <t>チュウボウ</t>
    </rPh>
    <rPh sb="5" eb="7">
      <t>クウチョウ</t>
    </rPh>
    <phoneticPr fontId="1"/>
  </si>
  <si>
    <t>2.1φ2W200V</t>
    <phoneticPr fontId="1"/>
  </si>
  <si>
    <t>組み合わせ計器チェック票</t>
    <rPh sb="0" eb="1">
      <t>ク</t>
    </rPh>
    <rPh sb="2" eb="3">
      <t>ア</t>
    </rPh>
    <rPh sb="5" eb="7">
      <t>ケイキ</t>
    </rPh>
    <rPh sb="11" eb="12">
      <t>ヒョウ</t>
    </rPh>
    <phoneticPr fontId="1"/>
  </si>
  <si>
    <t>結線確認</t>
    <rPh sb="0" eb="2">
      <t>ケッセン</t>
    </rPh>
    <rPh sb="2" eb="4">
      <t>カクニン</t>
    </rPh>
    <phoneticPr fontId="1"/>
  </si>
  <si>
    <t>昼間（その他季）</t>
    <rPh sb="0" eb="2">
      <t>チュウカン</t>
    </rPh>
    <rPh sb="5" eb="6">
      <t>タ</t>
    </rPh>
    <rPh sb="6" eb="7">
      <t>キ</t>
    </rPh>
    <phoneticPr fontId="1"/>
  </si>
  <si>
    <t>平日（その他季）</t>
    <rPh sb="5" eb="6">
      <t>タ</t>
    </rPh>
    <rPh sb="6" eb="7">
      <t>キ</t>
    </rPh>
    <phoneticPr fontId="1"/>
  </si>
  <si>
    <t>昼間</t>
    <rPh sb="0" eb="2">
      <t>ヒルマ</t>
    </rPh>
    <phoneticPr fontId="1"/>
  </si>
  <si>
    <t>ピーク</t>
    <phoneticPr fontId="1"/>
  </si>
  <si>
    <t>3.1φ3W100V</t>
    <phoneticPr fontId="1"/>
  </si>
  <si>
    <t xml:space="preserve">発行
</t>
    <rPh sb="0" eb="2">
      <t>ハッコウ</t>
    </rPh>
    <phoneticPr fontId="1"/>
  </si>
  <si>
    <t>確認</t>
    <rPh sb="0" eb="2">
      <t>カクニン</t>
    </rPh>
    <phoneticPr fontId="1"/>
  </si>
  <si>
    <t>②</t>
    <phoneticPr fontId="1"/>
  </si>
  <si>
    <t>昼間（夏季）</t>
    <rPh sb="3" eb="5">
      <t>カキ</t>
    </rPh>
    <phoneticPr fontId="1"/>
  </si>
  <si>
    <t>休日（その他季）</t>
    <rPh sb="5" eb="6">
      <t>タ</t>
    </rPh>
    <rPh sb="6" eb="7">
      <t>キ</t>
    </rPh>
    <phoneticPr fontId="1"/>
  </si>
  <si>
    <t>夜間</t>
    <rPh sb="0" eb="2">
      <t>ヤカン</t>
    </rPh>
    <phoneticPr fontId="1"/>
  </si>
  <si>
    <t>オフピーク</t>
    <phoneticPr fontId="1"/>
  </si>
  <si>
    <t>4.3φ3W200V</t>
    <phoneticPr fontId="1"/>
  </si>
  <si>
    <t>ピーク</t>
    <phoneticPr fontId="1"/>
  </si>
  <si>
    <t>平日（夏季）</t>
    <rPh sb="3" eb="5">
      <t>カキ</t>
    </rPh>
    <phoneticPr fontId="1"/>
  </si>
  <si>
    <t>不使用</t>
    <rPh sb="0" eb="3">
      <t>フシヨウ</t>
    </rPh>
    <phoneticPr fontId="1"/>
  </si>
  <si>
    <t>省略</t>
    <rPh sb="0" eb="2">
      <t>ショウリャク</t>
    </rPh>
    <phoneticPr fontId="1"/>
  </si>
  <si>
    <t>引込
ケーブル</t>
    <rPh sb="0" eb="1">
      <t>ヒ</t>
    </rPh>
    <rPh sb="1" eb="2">
      <t>コ</t>
    </rPh>
    <phoneticPr fontId="1"/>
  </si>
  <si>
    <t>製造年</t>
    <rPh sb="0" eb="2">
      <t>セイゾウ</t>
    </rPh>
    <rPh sb="2" eb="3">
      <t>ドシ</t>
    </rPh>
    <phoneticPr fontId="1"/>
  </si>
  <si>
    <t>太さ・亘長</t>
    <rPh sb="0" eb="1">
      <t>フト</t>
    </rPh>
    <rPh sb="3" eb="4">
      <t>ワタ</t>
    </rPh>
    <rPh sb="4" eb="5">
      <t>チョウ</t>
    </rPh>
    <phoneticPr fontId="1"/>
  </si>
  <si>
    <t>5.3φ4W</t>
    <phoneticPr fontId="1"/>
  </si>
  <si>
    <t>④</t>
    <phoneticPr fontId="1"/>
  </si>
  <si>
    <t>休日（夏季）</t>
    <rPh sb="3" eb="5">
      <t>カキ</t>
    </rPh>
    <phoneticPr fontId="1"/>
  </si>
  <si>
    <t>6.3φ3W110V</t>
    <phoneticPr fontId="1"/>
  </si>
  <si>
    <r>
      <t>(mm</t>
    </r>
    <r>
      <rPr>
        <vertAlign val="superscript"/>
        <sz val="12"/>
        <rFont val="ＭＳ Ｐ明朝"/>
        <family val="1"/>
        <charset val="128"/>
      </rPr>
      <t>2</t>
    </r>
    <r>
      <rPr>
        <sz val="12"/>
        <rFont val="ＭＳ Ｐ明朝"/>
        <family val="1"/>
        <charset val="128"/>
      </rPr>
      <t>)　 　   (m)</t>
    </r>
    <phoneticPr fontId="1"/>
  </si>
  <si>
    <t>取付計量装置諸元</t>
  </si>
  <si>
    <t>耐塩区分</t>
    <rPh sb="0" eb="2">
      <t>タイエン</t>
    </rPh>
    <rPh sb="2" eb="4">
      <t>クブン</t>
    </rPh>
    <phoneticPr fontId="1"/>
  </si>
  <si>
    <t>カバー</t>
    <phoneticPr fontId="1"/>
  </si>
  <si>
    <t>1.一般（単一）</t>
    <rPh sb="2" eb="4">
      <t>イッパン</t>
    </rPh>
    <rPh sb="5" eb="7">
      <t>タンイツ</t>
    </rPh>
    <phoneticPr fontId="1"/>
  </si>
  <si>
    <t>計器ＩＤ・計器番号</t>
    <rPh sb="0" eb="2">
      <t>ケイキ</t>
    </rPh>
    <rPh sb="5" eb="7">
      <t>ケイキ</t>
    </rPh>
    <rPh sb="7" eb="9">
      <t>バンゴウ</t>
    </rPh>
    <phoneticPr fontId="1"/>
  </si>
  <si>
    <t>ＰＡＳ
ＵＧＳ</t>
    <phoneticPr fontId="1"/>
  </si>
  <si>
    <t>C.第３世代</t>
    <rPh sb="2" eb="3">
      <t>ダイ</t>
    </rPh>
    <rPh sb="4" eb="6">
      <t>セダイ</t>
    </rPh>
    <phoneticPr fontId="1"/>
  </si>
  <si>
    <t>m㎡</t>
    <phoneticPr fontId="1"/>
  </si>
  <si>
    <t>D.第３世代＋表端</t>
    <rPh sb="2" eb="3">
      <t>ダイ</t>
    </rPh>
    <rPh sb="4" eb="6">
      <t>セダイ</t>
    </rPh>
    <rPh sb="7" eb="8">
      <t>ヒョウ</t>
    </rPh>
    <rPh sb="8" eb="9">
      <t>タン</t>
    </rPh>
    <phoneticPr fontId="1"/>
  </si>
  <si>
    <t>ＶＣＴ</t>
    <phoneticPr fontId="1"/>
  </si>
  <si>
    <t>E.第４世代</t>
    <rPh sb="2" eb="3">
      <t>ダイ</t>
    </rPh>
    <rPh sb="4" eb="6">
      <t>セダイ</t>
    </rPh>
    <phoneticPr fontId="1"/>
  </si>
  <si>
    <t>Ｖ</t>
    <phoneticPr fontId="1"/>
  </si>
  <si>
    <t>m</t>
    <phoneticPr fontId="1"/>
  </si>
  <si>
    <t>定格</t>
    <rPh sb="0" eb="2">
      <t>テイカク</t>
    </rPh>
    <phoneticPr fontId="1"/>
  </si>
  <si>
    <t>短時間</t>
    <rPh sb="0" eb="3">
      <t>タンジカン</t>
    </rPh>
    <phoneticPr fontId="1"/>
  </si>
  <si>
    <t>V/VL内蔵</t>
    <rPh sb="4" eb="6">
      <t>ナイゾウ</t>
    </rPh>
    <phoneticPr fontId="1"/>
  </si>
  <si>
    <t>構造材</t>
    <rPh sb="0" eb="3">
      <t>コウゾウザイ</t>
    </rPh>
    <phoneticPr fontId="1"/>
  </si>
  <si>
    <t>SOG</t>
    <phoneticPr fontId="1"/>
  </si>
  <si>
    <t>F.第４世代＋表端</t>
    <rPh sb="2" eb="3">
      <t>ダイ</t>
    </rPh>
    <rPh sb="4" eb="6">
      <t>セダイ</t>
    </rPh>
    <rPh sb="7" eb="9">
      <t>ヒョウタン</t>
    </rPh>
    <phoneticPr fontId="1"/>
  </si>
  <si>
    <t>取付計器
設定内容</t>
    <rPh sb="0" eb="2">
      <t>トリツケ</t>
    </rPh>
    <rPh sb="2" eb="4">
      <t>ケイキ</t>
    </rPh>
    <rPh sb="5" eb="9">
      <t>セッテイナイヨウ</t>
    </rPh>
    <phoneticPr fontId="1"/>
  </si>
  <si>
    <t>設定年月日時分</t>
    <rPh sb="0" eb="2">
      <t>セッテイ</t>
    </rPh>
    <rPh sb="2" eb="3">
      <t>ネン</t>
    </rPh>
    <rPh sb="3" eb="4">
      <t>ゲツ</t>
    </rPh>
    <rPh sb="4" eb="5">
      <t>ヒ</t>
    </rPh>
    <rPh sb="5" eb="6">
      <t>ジ</t>
    </rPh>
    <rPh sb="6" eb="7">
      <t>フン</t>
    </rPh>
    <phoneticPr fontId="1"/>
  </si>
  <si>
    <t>±</t>
    <phoneticPr fontId="1"/>
  </si>
  <si>
    <r>
      <t>G.</t>
    </r>
    <r>
      <rPr>
        <sz val="11"/>
        <rFont val="ＭＳ Ｐ明朝"/>
        <family val="1"/>
        <charset val="128"/>
      </rPr>
      <t>第４世代多時間帯</t>
    </r>
    <rPh sb="2" eb="3">
      <t>ダイ</t>
    </rPh>
    <rPh sb="4" eb="6">
      <t>セダイ</t>
    </rPh>
    <rPh sb="6" eb="10">
      <t>タジカンタイ</t>
    </rPh>
    <phoneticPr fontId="1"/>
  </si>
  <si>
    <t>年</t>
    <rPh sb="0" eb="1">
      <t>ネン</t>
    </rPh>
    <phoneticPr fontId="1"/>
  </si>
  <si>
    <t>月</t>
    <rPh sb="0" eb="1">
      <t>ゲツ</t>
    </rPh>
    <phoneticPr fontId="1"/>
  </si>
  <si>
    <t>日</t>
    <rPh sb="0" eb="1">
      <t>ヒ</t>
    </rPh>
    <phoneticPr fontId="1"/>
  </si>
  <si>
    <t>時</t>
    <rPh sb="0" eb="1">
      <t>ジ</t>
    </rPh>
    <phoneticPr fontId="1"/>
  </si>
  <si>
    <t>分</t>
    <rPh sb="0" eb="1">
      <t>フン</t>
    </rPh>
    <phoneticPr fontId="1"/>
  </si>
  <si>
    <t>空白.実量制</t>
    <rPh sb="0" eb="2">
      <t>クウハク</t>
    </rPh>
    <rPh sb="3" eb="6">
      <t>ジツリョウセイ</t>
    </rPh>
    <phoneticPr fontId="1"/>
  </si>
  <si>
    <t>チェック</t>
    <phoneticPr fontId="1"/>
  </si>
  <si>
    <r>
      <t>I</t>
    </r>
    <r>
      <rPr>
        <sz val="9"/>
        <rFont val="ＭＳ Ｐ明朝"/>
        <family val="1"/>
        <charset val="128"/>
      </rPr>
      <t>0</t>
    </r>
    <phoneticPr fontId="1"/>
  </si>
  <si>
    <t>チェック</t>
    <phoneticPr fontId="1"/>
  </si>
  <si>
    <r>
      <t>V</t>
    </r>
    <r>
      <rPr>
        <sz val="9"/>
        <rFont val="ＭＳ Ｐ明朝"/>
        <family val="1"/>
        <charset val="128"/>
      </rPr>
      <t>0</t>
    </r>
    <phoneticPr fontId="1"/>
  </si>
  <si>
    <t>０．２A</t>
    <phoneticPr fontId="1"/>
  </si>
  <si>
    <t>５％・１９０Ｖ</t>
    <phoneticPr fontId="1"/>
  </si>
  <si>
    <t>0.2 sec</t>
    <phoneticPr fontId="1"/>
  </si>
  <si>
    <t>コンデンサ</t>
    <phoneticPr fontId="1"/>
  </si>
  <si>
    <t>リアクトル</t>
    <phoneticPr fontId="1"/>
  </si>
  <si>
    <t>コンデンサ遮断器</t>
    <phoneticPr fontId="1"/>
  </si>
  <si>
    <t>耐量</t>
    <rPh sb="0" eb="1">
      <t>タイ</t>
    </rPh>
    <rPh sb="1" eb="2">
      <t>リョウ</t>
    </rPh>
    <phoneticPr fontId="1"/>
  </si>
  <si>
    <t>(kvar)</t>
    <phoneticPr fontId="1"/>
  </si>
  <si>
    <t>(%)</t>
    <phoneticPr fontId="1"/>
  </si>
  <si>
    <t>ＧＲ</t>
    <phoneticPr fontId="1"/>
  </si>
  <si>
    <t>ＺＣＴ種類</t>
    <rPh sb="3" eb="5">
      <t>シュルイ</t>
    </rPh>
    <phoneticPr fontId="1"/>
  </si>
  <si>
    <t>(kvar)</t>
    <phoneticPr fontId="1"/>
  </si>
  <si>
    <t>ＯＣＲ</t>
    <phoneticPr fontId="1"/>
  </si>
  <si>
    <t>製造者・型式</t>
    <rPh sb="0" eb="3">
      <t>セイゾウシャ</t>
    </rPh>
    <rPh sb="4" eb="6">
      <t>カタシキ</t>
    </rPh>
    <phoneticPr fontId="1"/>
  </si>
  <si>
    <t>タップ</t>
    <phoneticPr fontId="1"/>
  </si>
  <si>
    <t>レバー</t>
    <phoneticPr fontId="1"/>
  </si>
  <si>
    <t>限時要素動作特性</t>
    <rPh sb="0" eb="1">
      <t>キリ</t>
    </rPh>
    <rPh sb="1" eb="2">
      <t>ジ</t>
    </rPh>
    <rPh sb="2" eb="4">
      <t>ヨウソ</t>
    </rPh>
    <rPh sb="4" eb="6">
      <t>ドウサ</t>
    </rPh>
    <rPh sb="6" eb="8">
      <t>トクセイ</t>
    </rPh>
    <phoneticPr fontId="1"/>
  </si>
  <si>
    <t>ＣＴ</t>
    <phoneticPr fontId="1"/>
  </si>
  <si>
    <t>絶縁耐力試験実施結果</t>
    <rPh sb="0" eb="2">
      <t>ゼツエン</t>
    </rPh>
    <rPh sb="2" eb="4">
      <t>タイリョク</t>
    </rPh>
    <rPh sb="4" eb="6">
      <t>シケン</t>
    </rPh>
    <rPh sb="6" eb="8">
      <t>ジッシ</t>
    </rPh>
    <rPh sb="8" eb="10">
      <t>ケッカ</t>
    </rPh>
    <phoneticPr fontId="1"/>
  </si>
  <si>
    <t>調査月日</t>
    <rPh sb="0" eb="2">
      <t>チョウサ</t>
    </rPh>
    <rPh sb="2" eb="3">
      <t>ゲツ</t>
    </rPh>
    <rPh sb="3" eb="4">
      <t>ヒ</t>
    </rPh>
    <phoneticPr fontId="1"/>
  </si>
  <si>
    <t>調査入力月日</t>
    <rPh sb="0" eb="2">
      <t>チョウサ</t>
    </rPh>
    <rPh sb="2" eb="4">
      <t>ニュウリョク</t>
    </rPh>
    <rPh sb="4" eb="5">
      <t>ゲツ</t>
    </rPh>
    <rPh sb="5" eb="6">
      <t>ヒ</t>
    </rPh>
    <phoneticPr fontId="1"/>
  </si>
  <si>
    <t>GM</t>
    <phoneticPr fontId="1"/>
  </si>
  <si>
    <t>審査者</t>
    <rPh sb="0" eb="2">
      <t>シンサ</t>
    </rPh>
    <rPh sb="2" eb="3">
      <t>シャ</t>
    </rPh>
    <phoneticPr fontId="1"/>
  </si>
  <si>
    <t>『良』確認　・　未確認</t>
    <rPh sb="1" eb="2">
      <t>リョウ</t>
    </rPh>
    <rPh sb="3" eb="5">
      <t>カクニン</t>
    </rPh>
    <rPh sb="8" eb="9">
      <t>ミ</t>
    </rPh>
    <rPh sb="9" eb="11">
      <t>カクニン</t>
    </rPh>
    <phoneticPr fontId="1"/>
  </si>
  <si>
    <t>相違あり　・　相違なし</t>
    <rPh sb="0" eb="2">
      <t>ソウイ</t>
    </rPh>
    <rPh sb="7" eb="9">
      <t>ソウイ</t>
    </rPh>
    <phoneticPr fontId="1"/>
  </si>
  <si>
    <t>出向 ・ 机上</t>
    <rPh sb="0" eb="2">
      <t>シュッコウ</t>
    </rPh>
    <rPh sb="5" eb="7">
      <t>キジョウ</t>
    </rPh>
    <phoneticPr fontId="1"/>
  </si>
  <si>
    <t>過電流強度</t>
    <rPh sb="0" eb="3">
      <t>カデンリュウ</t>
    </rPh>
    <rPh sb="3" eb="5">
      <t>キョウド</t>
    </rPh>
    <phoneticPr fontId="1"/>
  </si>
  <si>
    <t>過電流定数</t>
    <rPh sb="0" eb="3">
      <t>カデンリュウ</t>
    </rPh>
    <rPh sb="3" eb="5">
      <t>ジョウスウ</t>
    </rPh>
    <phoneticPr fontId="1"/>
  </si>
  <si>
    <t>負担</t>
    <rPh sb="0" eb="2">
      <t>フタン</t>
    </rPh>
    <phoneticPr fontId="1"/>
  </si>
  <si>
    <t>託送業務窓口システム入力月日</t>
    <rPh sb="0" eb="2">
      <t>タクソウ</t>
    </rPh>
    <rPh sb="2" eb="4">
      <t>ギョウム</t>
    </rPh>
    <rPh sb="4" eb="5">
      <t>マド</t>
    </rPh>
    <rPh sb="5" eb="6">
      <t>クチ</t>
    </rPh>
    <rPh sb="10" eb="12">
      <t>ニュウリョク</t>
    </rPh>
    <rPh sb="12" eb="14">
      <t>ガッピ</t>
    </rPh>
    <phoneticPr fontId="1"/>
  </si>
  <si>
    <t>設備ﾃﾞｰﾀ入力日</t>
    <rPh sb="0" eb="2">
      <t>セツビ</t>
    </rPh>
    <rPh sb="6" eb="8">
      <t>ニュウリョク</t>
    </rPh>
    <rPh sb="8" eb="9">
      <t>ヒ</t>
    </rPh>
    <phoneticPr fontId="1"/>
  </si>
  <si>
    <t>計量確定日早見表(当社需要・一般画）</t>
    <rPh sb="0" eb="2">
      <t>ケイリョウ</t>
    </rPh>
    <rPh sb="2" eb="5">
      <t>カクテイビ</t>
    </rPh>
    <rPh sb="5" eb="8">
      <t>ハヤミヒョウ</t>
    </rPh>
    <rPh sb="9" eb="11">
      <t>トウシャ</t>
    </rPh>
    <rPh sb="11" eb="13">
      <t>ジュヨウ</t>
    </rPh>
    <rPh sb="14" eb="16">
      <t>イッパン</t>
    </rPh>
    <rPh sb="16" eb="17">
      <t>カク</t>
    </rPh>
    <phoneticPr fontId="1"/>
  </si>
  <si>
    <t>(備考)</t>
    <rPh sb="1" eb="3">
      <t>ビコウ</t>
    </rPh>
    <phoneticPr fontId="1"/>
  </si>
  <si>
    <t>　月　　日</t>
    <rPh sb="1" eb="2">
      <t>ガツ</t>
    </rPh>
    <rPh sb="4" eb="5">
      <t>ヒ</t>
    </rPh>
    <phoneticPr fontId="1"/>
  </si>
  <si>
    <t>ＶＴ</t>
    <phoneticPr fontId="1"/>
  </si>
  <si>
    <t>確定日</t>
    <rPh sb="0" eb="3">
      <t>カクテイビ</t>
    </rPh>
    <phoneticPr fontId="1"/>
  </si>
  <si>
    <t>業務ﾃﾞｰﾀ入力日</t>
    <rPh sb="0" eb="2">
      <t>ギョウム</t>
    </rPh>
    <rPh sb="6" eb="8">
      <t>ニュウリョク</t>
    </rPh>
    <rPh sb="8" eb="9">
      <t>ヒ</t>
    </rPh>
    <phoneticPr fontId="1"/>
  </si>
  <si>
    <t>店所</t>
    <rPh sb="0" eb="2">
      <t>テンショ</t>
    </rPh>
    <phoneticPr fontId="23"/>
  </si>
  <si>
    <t>お客さま番号</t>
    <rPh sb="1" eb="2">
      <t>キャク</t>
    </rPh>
    <rPh sb="4" eb="6">
      <t>バンゴウ</t>
    </rPh>
    <phoneticPr fontId="23"/>
  </si>
  <si>
    <t>架地</t>
    <rPh sb="0" eb="1">
      <t>カ</t>
    </rPh>
    <rPh sb="1" eb="2">
      <t>チ</t>
    </rPh>
    <phoneticPr fontId="23"/>
  </si>
  <si>
    <t>形態</t>
    <rPh sb="0" eb="2">
      <t>ケイタイ</t>
    </rPh>
    <phoneticPr fontId="23"/>
  </si>
  <si>
    <t>ロット操作有無</t>
    <rPh sb="3" eb="5">
      <t>ソウサ</t>
    </rPh>
    <rPh sb="5" eb="7">
      <t>ウム</t>
    </rPh>
    <phoneticPr fontId="23"/>
  </si>
  <si>
    <t>鍵Ｎｏ</t>
    <rPh sb="0" eb="1">
      <t>カギ</t>
    </rPh>
    <phoneticPr fontId="23"/>
  </si>
  <si>
    <t>結線略記号</t>
    <rPh sb="0" eb="2">
      <t>ケッセン</t>
    </rPh>
    <rPh sb="2" eb="3">
      <t>リャク</t>
    </rPh>
    <rPh sb="3" eb="5">
      <t>キゴウ</t>
    </rPh>
    <phoneticPr fontId="23"/>
  </si>
  <si>
    <t>保管Ｎｏ</t>
    <rPh sb="0" eb="2">
      <t>ホカン</t>
    </rPh>
    <phoneticPr fontId="23"/>
  </si>
  <si>
    <t>場所</t>
    <rPh sb="0" eb="2">
      <t>バショ</t>
    </rPh>
    <phoneticPr fontId="23"/>
  </si>
  <si>
    <t>保護方式</t>
    <rPh sb="0" eb="2">
      <t>ホゴ</t>
    </rPh>
    <rPh sb="2" eb="4">
      <t>ホウシキ</t>
    </rPh>
    <phoneticPr fontId="23"/>
  </si>
  <si>
    <t>種類</t>
    <rPh sb="0" eb="2">
      <t>シュルイ</t>
    </rPh>
    <phoneticPr fontId="23"/>
  </si>
  <si>
    <t>ＰＦ容量</t>
    <rPh sb="2" eb="4">
      <t>ヨウリョウ</t>
    </rPh>
    <phoneticPr fontId="23"/>
  </si>
  <si>
    <t>遮断時間</t>
    <rPh sb="0" eb="2">
      <t>シャダン</t>
    </rPh>
    <rPh sb="2" eb="4">
      <t>ジカン</t>
    </rPh>
    <phoneticPr fontId="23"/>
  </si>
  <si>
    <t>容量</t>
    <rPh sb="0" eb="2">
      <t>ヨウリョウ</t>
    </rPh>
    <phoneticPr fontId="23"/>
  </si>
  <si>
    <t>施設年月</t>
    <rPh sb="0" eb="2">
      <t>シセツ</t>
    </rPh>
    <rPh sb="2" eb="4">
      <t>ネンゲツ</t>
    </rPh>
    <phoneticPr fontId="23"/>
  </si>
  <si>
    <t>製造者</t>
    <rPh sb="0" eb="3">
      <t>セイゾウシャ</t>
    </rPh>
    <phoneticPr fontId="23"/>
  </si>
  <si>
    <t>製造年月</t>
    <rPh sb="0" eb="2">
      <t>セイゾウ</t>
    </rPh>
    <rPh sb="2" eb="4">
      <t>ネンゲツ</t>
    </rPh>
    <phoneticPr fontId="23"/>
  </si>
  <si>
    <t>製造年</t>
    <rPh sb="0" eb="3">
      <t>セイゾウネン</t>
    </rPh>
    <phoneticPr fontId="23"/>
  </si>
  <si>
    <t>太さ</t>
    <rPh sb="0" eb="1">
      <t>フト</t>
    </rPh>
    <phoneticPr fontId="23"/>
  </si>
  <si>
    <t>亘長</t>
    <rPh sb="0" eb="1">
      <t>ワタル</t>
    </rPh>
    <rPh sb="1" eb="2">
      <t>チョウ</t>
    </rPh>
    <phoneticPr fontId="23"/>
  </si>
  <si>
    <t>耐塩区分</t>
    <rPh sb="0" eb="1">
      <t>タイ</t>
    </rPh>
    <rPh sb="1" eb="2">
      <t>エン</t>
    </rPh>
    <rPh sb="2" eb="4">
      <t>クブン</t>
    </rPh>
    <phoneticPr fontId="23"/>
  </si>
  <si>
    <t>カバー</t>
    <phoneticPr fontId="23"/>
  </si>
  <si>
    <t>施設年月</t>
    <rPh sb="0" eb="4">
      <t>シセツネンゲツ</t>
    </rPh>
    <phoneticPr fontId="23"/>
  </si>
  <si>
    <t>避雷器</t>
    <rPh sb="0" eb="3">
      <t>ヒライキ</t>
    </rPh>
    <phoneticPr fontId="23"/>
  </si>
  <si>
    <t>容量(kA)</t>
    <rPh sb="0" eb="2">
      <t>ヨウリョウ</t>
    </rPh>
    <phoneticPr fontId="23"/>
  </si>
  <si>
    <t>容量(MVA)</t>
    <rPh sb="0" eb="2">
      <t>ヨウリョウ</t>
    </rPh>
    <phoneticPr fontId="23"/>
  </si>
  <si>
    <t>受電設備</t>
    <rPh sb="0" eb="2">
      <t>ジュデン</t>
    </rPh>
    <rPh sb="2" eb="4">
      <t>セツビ</t>
    </rPh>
    <phoneticPr fontId="23"/>
  </si>
  <si>
    <t>ｷｭｰﾋﾞｸﾙ</t>
    <phoneticPr fontId="23"/>
  </si>
  <si>
    <t>ｹｰﾌﾞﾙ</t>
    <phoneticPr fontId="23"/>
  </si>
  <si>
    <t>ｹｰﾌﾞﾙ端末</t>
    <rPh sb="5" eb="7">
      <t>タンマツ</t>
    </rPh>
    <phoneticPr fontId="23"/>
  </si>
  <si>
    <t>PAS・UGS</t>
    <phoneticPr fontId="23"/>
  </si>
  <si>
    <t>種別</t>
    <rPh sb="0" eb="2">
      <t>シュベツ</t>
    </rPh>
    <phoneticPr fontId="23"/>
  </si>
  <si>
    <t>個別管理設備</t>
    <rPh sb="0" eb="2">
      <t>コベツ</t>
    </rPh>
    <rPh sb="2" eb="4">
      <t>カンリ</t>
    </rPh>
    <rPh sb="4" eb="6">
      <t>セツビ</t>
    </rPh>
    <phoneticPr fontId="23"/>
  </si>
  <si>
    <t>メモ</t>
    <phoneticPr fontId="23"/>
  </si>
  <si>
    <t>引き込み</t>
    <rPh sb="0" eb="1">
      <t>ヒ</t>
    </rPh>
    <rPh sb="2" eb="3">
      <t>コ</t>
    </rPh>
    <phoneticPr fontId="23"/>
  </si>
  <si>
    <t>定格電流</t>
    <rPh sb="0" eb="2">
      <t>テイカク</t>
    </rPh>
    <rPh sb="2" eb="4">
      <t>デンリュウ</t>
    </rPh>
    <phoneticPr fontId="23"/>
  </si>
  <si>
    <t>短時間</t>
    <rPh sb="0" eb="3">
      <t>タンジカン</t>
    </rPh>
    <phoneticPr fontId="23"/>
  </si>
  <si>
    <t>V/VL内蔵</t>
    <rPh sb="4" eb="6">
      <t>ナイゾウ</t>
    </rPh>
    <phoneticPr fontId="23"/>
  </si>
  <si>
    <t>構造材</t>
    <rPh sb="0" eb="3">
      <t>コウゾウザイ</t>
    </rPh>
    <phoneticPr fontId="23"/>
  </si>
  <si>
    <t>Ｉ０</t>
    <phoneticPr fontId="23"/>
  </si>
  <si>
    <t>VO</t>
    <phoneticPr fontId="23"/>
  </si>
  <si>
    <t>動作時間</t>
    <rPh sb="0" eb="2">
      <t>ドウサ</t>
    </rPh>
    <rPh sb="2" eb="4">
      <t>ジカン</t>
    </rPh>
    <phoneticPr fontId="23"/>
  </si>
  <si>
    <t>GR</t>
    <phoneticPr fontId="23"/>
  </si>
  <si>
    <t>有無</t>
    <rPh sb="0" eb="2">
      <t>ウム</t>
    </rPh>
    <phoneticPr fontId="23"/>
  </si>
  <si>
    <t>有無、方向有無</t>
    <rPh sb="0" eb="1">
      <t>アリ</t>
    </rPh>
    <rPh sb="1" eb="2">
      <t>ナ</t>
    </rPh>
    <rPh sb="3" eb="5">
      <t>ホウコウ</t>
    </rPh>
    <rPh sb="5" eb="7">
      <t>ウム</t>
    </rPh>
    <phoneticPr fontId="23"/>
  </si>
  <si>
    <t>方向性</t>
    <rPh sb="0" eb="3">
      <t>ホウコウセイ</t>
    </rPh>
    <phoneticPr fontId="23"/>
  </si>
  <si>
    <t>ZCT種類</t>
    <rPh sb="3" eb="5">
      <t>シュルイ</t>
    </rPh>
    <phoneticPr fontId="23"/>
  </si>
  <si>
    <t>OCR</t>
    <phoneticPr fontId="23"/>
  </si>
  <si>
    <t>瞬時</t>
    <rPh sb="0" eb="2">
      <t>シュンジ</t>
    </rPh>
    <phoneticPr fontId="23"/>
  </si>
  <si>
    <t>A±</t>
    <phoneticPr fontId="23"/>
  </si>
  <si>
    <t>．</t>
    <phoneticPr fontId="23"/>
  </si>
  <si>
    <t>sec</t>
    <phoneticPr fontId="23"/>
  </si>
  <si>
    <t>A</t>
    <phoneticPr fontId="23"/>
  </si>
  <si>
    <t>SO</t>
    <phoneticPr fontId="23"/>
  </si>
  <si>
    <t>タップ</t>
    <phoneticPr fontId="23"/>
  </si>
  <si>
    <t>レバー</t>
    <phoneticPr fontId="23"/>
  </si>
  <si>
    <t>高調波</t>
    <rPh sb="0" eb="3">
      <t>コウチョウハ</t>
    </rPh>
    <phoneticPr fontId="23"/>
  </si>
  <si>
    <t>遮断容量他</t>
    <rPh sb="0" eb="2">
      <t>シャダン</t>
    </rPh>
    <rPh sb="2" eb="4">
      <t>ヨウリョウ</t>
    </rPh>
    <rPh sb="4" eb="5">
      <t>ホカ</t>
    </rPh>
    <phoneticPr fontId="23"/>
  </si>
  <si>
    <t>対策内容</t>
    <rPh sb="0" eb="2">
      <t>タイサク</t>
    </rPh>
    <rPh sb="2" eb="4">
      <t>ナイヨウ</t>
    </rPh>
    <phoneticPr fontId="23"/>
  </si>
  <si>
    <t>計算値</t>
    <rPh sb="0" eb="3">
      <t>ケイサンチ</t>
    </rPh>
    <phoneticPr fontId="23"/>
  </si>
  <si>
    <t>kA</t>
    <phoneticPr fontId="23"/>
  </si>
  <si>
    <t>推奨値</t>
    <rPh sb="0" eb="2">
      <t>スイショウ</t>
    </rPh>
    <rPh sb="2" eb="3">
      <t>チ</t>
    </rPh>
    <phoneticPr fontId="23"/>
  </si>
  <si>
    <t>B種接地</t>
    <rPh sb="1" eb="2">
      <t>シュ</t>
    </rPh>
    <rPh sb="2" eb="4">
      <t>セッチ</t>
    </rPh>
    <phoneticPr fontId="23"/>
  </si>
  <si>
    <t>Ω</t>
    <phoneticPr fontId="23"/>
  </si>
  <si>
    <t>メモ</t>
    <phoneticPr fontId="23"/>
  </si>
  <si>
    <t>CT</t>
    <phoneticPr fontId="23"/>
  </si>
  <si>
    <t>過電流強度</t>
    <rPh sb="0" eb="3">
      <t>カデンリュウ</t>
    </rPh>
    <rPh sb="3" eb="5">
      <t>キョウド</t>
    </rPh>
    <phoneticPr fontId="23"/>
  </si>
  <si>
    <t>定数</t>
    <rPh sb="0" eb="2">
      <t>テイスウ</t>
    </rPh>
    <phoneticPr fontId="23"/>
  </si>
  <si>
    <t>負担</t>
    <rPh sb="0" eb="2">
      <t>フタン</t>
    </rPh>
    <phoneticPr fontId="23"/>
  </si>
  <si>
    <t>VT</t>
    <phoneticPr fontId="23"/>
  </si>
  <si>
    <t>コジェネ</t>
    <phoneticPr fontId="23"/>
  </si>
  <si>
    <t>その他</t>
    <rPh sb="2" eb="3">
      <t>タ</t>
    </rPh>
    <phoneticPr fontId="23"/>
  </si>
  <si>
    <t>区分</t>
    <rPh sb="0" eb="2">
      <t>クブン</t>
    </rPh>
    <phoneticPr fontId="23"/>
  </si>
  <si>
    <t>組数</t>
    <rPh sb="0" eb="2">
      <t>クミスウ</t>
    </rPh>
    <phoneticPr fontId="23"/>
  </si>
  <si>
    <t>取付位置</t>
    <rPh sb="0" eb="2">
      <t>トリツケ</t>
    </rPh>
    <rPh sb="2" eb="4">
      <t>イチ</t>
    </rPh>
    <phoneticPr fontId="23"/>
  </si>
  <si>
    <t>遮断器</t>
    <rPh sb="0" eb="3">
      <t>シャダンキ</t>
    </rPh>
    <phoneticPr fontId="23"/>
  </si>
  <si>
    <t>遮断方法</t>
    <rPh sb="0" eb="2">
      <t>シャダン</t>
    </rPh>
    <rPh sb="2" eb="4">
      <t>ホウホウ</t>
    </rPh>
    <phoneticPr fontId="23"/>
  </si>
  <si>
    <t>容量（kvar）</t>
    <rPh sb="0" eb="2">
      <t>ヨウリョウ</t>
    </rPh>
    <phoneticPr fontId="23"/>
  </si>
  <si>
    <t>耐量(％)</t>
    <rPh sb="0" eb="1">
      <t>タイ</t>
    </rPh>
    <rPh sb="1" eb="2">
      <t>リョウ</t>
    </rPh>
    <phoneticPr fontId="23"/>
  </si>
  <si>
    <t>容量(％)</t>
    <rPh sb="0" eb="2">
      <t>ヨウリョウ</t>
    </rPh>
    <phoneticPr fontId="23"/>
  </si>
  <si>
    <t>コンデンサ１</t>
    <phoneticPr fontId="23"/>
  </si>
  <si>
    <t>コンデンサ２</t>
    <phoneticPr fontId="23"/>
  </si>
  <si>
    <t>9.不明</t>
    <rPh sb="2" eb="4">
      <t>フメイ</t>
    </rPh>
    <phoneticPr fontId="1"/>
  </si>
  <si>
    <t>4.当該柱立上</t>
    <rPh sb="2" eb="5">
      <t>トウガイチュウ</t>
    </rPh>
    <rPh sb="5" eb="6">
      <t>タ</t>
    </rPh>
    <rPh sb="6" eb="7">
      <t>ア</t>
    </rPh>
    <phoneticPr fontId="23"/>
  </si>
  <si>
    <t>1.有</t>
    <rPh sb="2" eb="3">
      <t>アリ</t>
    </rPh>
    <phoneticPr fontId="1"/>
  </si>
  <si>
    <t>コンデンサ３</t>
    <phoneticPr fontId="23"/>
  </si>
  <si>
    <t>コンデンサ４</t>
    <phoneticPr fontId="23"/>
  </si>
  <si>
    <t>コンデンサ５</t>
    <phoneticPr fontId="23"/>
  </si>
  <si>
    <t>コンデンサ６</t>
    <phoneticPr fontId="23"/>
  </si>
  <si>
    <t>コンデンサ７</t>
    <phoneticPr fontId="23"/>
  </si>
  <si>
    <t>コンデンサ８</t>
    <phoneticPr fontId="23"/>
  </si>
  <si>
    <t>コンデンサ９</t>
    <phoneticPr fontId="23"/>
  </si>
  <si>
    <t>コンデンサ１０</t>
    <phoneticPr fontId="23"/>
  </si>
  <si>
    <t>設備データ　入力フォーム</t>
    <rPh sb="0" eb="2">
      <t>セツビ</t>
    </rPh>
    <rPh sb="6" eb="8">
      <t>ニュウリョク</t>
    </rPh>
    <phoneticPr fontId="1"/>
  </si>
  <si>
    <t>ＬＢＳ</t>
  </si>
  <si>
    <t>6.4F</t>
    <phoneticPr fontId="23"/>
  </si>
  <si>
    <t>9.B2</t>
    <phoneticPr fontId="23"/>
  </si>
  <si>
    <t>A.B3</t>
    <phoneticPr fontId="23"/>
  </si>
  <si>
    <t>B.B4</t>
    <phoneticPr fontId="23"/>
  </si>
  <si>
    <t>C.B5</t>
    <phoneticPr fontId="23"/>
  </si>
  <si>
    <t>1F</t>
  </si>
  <si>
    <t>1F</t>
    <phoneticPr fontId="1"/>
  </si>
  <si>
    <t>2F</t>
  </si>
  <si>
    <t>2F</t>
    <phoneticPr fontId="1"/>
  </si>
  <si>
    <t>3F</t>
  </si>
  <si>
    <t>4F</t>
  </si>
  <si>
    <t>5F</t>
  </si>
  <si>
    <t>B1</t>
  </si>
  <si>
    <t>B1</t>
    <phoneticPr fontId="1"/>
  </si>
  <si>
    <t>B2</t>
  </si>
  <si>
    <t>B3</t>
  </si>
  <si>
    <t>B4</t>
  </si>
  <si>
    <t>B5</t>
  </si>
  <si>
    <t>その他</t>
    <rPh sb="2" eb="3">
      <t>タ</t>
    </rPh>
    <phoneticPr fontId="1"/>
  </si>
  <si>
    <t>3.1F</t>
    <phoneticPr fontId="23"/>
  </si>
  <si>
    <t>4.2F</t>
    <phoneticPr fontId="23"/>
  </si>
  <si>
    <t>5.3F</t>
    <phoneticPr fontId="23"/>
  </si>
  <si>
    <t>7.5F</t>
    <phoneticPr fontId="23"/>
  </si>
  <si>
    <t>8.B1</t>
    <phoneticPr fontId="23"/>
  </si>
  <si>
    <t>Z.その他</t>
    <rPh sb="4" eb="5">
      <t>タ</t>
    </rPh>
    <phoneticPr fontId="1"/>
  </si>
  <si>
    <t>1.PF･S</t>
    <phoneticPr fontId="1"/>
  </si>
  <si>
    <t>2.CB</t>
    <phoneticPr fontId="1"/>
  </si>
  <si>
    <t>年</t>
  </si>
  <si>
    <t>年</t>
    <rPh sb="0" eb="1">
      <t>ネン</t>
    </rPh>
    <phoneticPr fontId="23"/>
  </si>
  <si>
    <t>月</t>
    <rPh sb="0" eb="1">
      <t>ゲツ</t>
    </rPh>
    <phoneticPr fontId="23"/>
  </si>
  <si>
    <t>年</t>
    <rPh sb="0" eb="1">
      <t>ネン</t>
    </rPh>
    <phoneticPr fontId="23"/>
  </si>
  <si>
    <t>月</t>
    <rPh sb="0" eb="1">
      <t>ガツ</t>
    </rPh>
    <phoneticPr fontId="23"/>
  </si>
  <si>
    <t>ＣＢ</t>
  </si>
  <si>
    <t>ＰＣ</t>
  </si>
  <si>
    <t>ＶＭＣ</t>
  </si>
  <si>
    <t>ＭＣＣＢ</t>
  </si>
  <si>
    <t>1.直付け</t>
    <rPh sb="2" eb="3">
      <t>チョク</t>
    </rPh>
    <rPh sb="3" eb="4">
      <t>ヅ</t>
    </rPh>
    <phoneticPr fontId="1"/>
  </si>
  <si>
    <t>3．ＬＢＳ</t>
    <phoneticPr fontId="23"/>
  </si>
  <si>
    <t>6．ＣＢ</t>
    <phoneticPr fontId="23"/>
  </si>
  <si>
    <t>2．ＰＣ</t>
    <phoneticPr fontId="23"/>
  </si>
  <si>
    <t>4．ＭＣ</t>
    <phoneticPr fontId="23"/>
  </si>
  <si>
    <t>6．ＣＢ</t>
    <phoneticPr fontId="23"/>
  </si>
  <si>
    <t>2．自動</t>
    <rPh sb="2" eb="4">
      <t>ジドウ</t>
    </rPh>
    <phoneticPr fontId="23"/>
  </si>
  <si>
    <t>9．その他</t>
    <rPh sb="4" eb="5">
      <t>タ</t>
    </rPh>
    <phoneticPr fontId="23"/>
  </si>
  <si>
    <t>1．手動</t>
    <rPh sb="2" eb="4">
      <t>テドウ</t>
    </rPh>
    <phoneticPr fontId="23"/>
  </si>
  <si>
    <t>業務コード</t>
    <rPh sb="0" eb="2">
      <t>ギョウム</t>
    </rPh>
    <phoneticPr fontId="23"/>
  </si>
  <si>
    <t>訪問日</t>
    <rPh sb="0" eb="3">
      <t>ホウモンビ</t>
    </rPh>
    <phoneticPr fontId="23"/>
  </si>
  <si>
    <t>訪問内容</t>
    <rPh sb="0" eb="2">
      <t>ホウモン</t>
    </rPh>
    <rPh sb="2" eb="4">
      <t>ナイヨウ</t>
    </rPh>
    <phoneticPr fontId="23"/>
  </si>
  <si>
    <t>担当</t>
    <rPh sb="0" eb="2">
      <t>タントウ</t>
    </rPh>
    <phoneticPr fontId="23"/>
  </si>
  <si>
    <t>区分</t>
    <rPh sb="0" eb="2">
      <t>クブン</t>
    </rPh>
    <phoneticPr fontId="23"/>
  </si>
  <si>
    <t>1.登録</t>
    <rPh sb="2" eb="4">
      <t>トウロク</t>
    </rPh>
    <phoneticPr fontId="23"/>
  </si>
  <si>
    <t>2.修正</t>
    <rPh sb="2" eb="4">
      <t>シュウセイ</t>
    </rPh>
    <phoneticPr fontId="23"/>
  </si>
  <si>
    <t>3.削除</t>
    <rPh sb="2" eb="4">
      <t>サクジョ</t>
    </rPh>
    <phoneticPr fontId="23"/>
  </si>
  <si>
    <t>01.新増設</t>
    <rPh sb="3" eb="6">
      <t>シンゾウセツ</t>
    </rPh>
    <phoneticPr fontId="23"/>
  </si>
  <si>
    <t>09.新増設その他</t>
    <rPh sb="3" eb="6">
      <t>シンゾウセツ</t>
    </rPh>
    <rPh sb="8" eb="9">
      <t>タ</t>
    </rPh>
    <phoneticPr fontId="23"/>
  </si>
  <si>
    <t>11.計器取付</t>
    <rPh sb="3" eb="5">
      <t>ケイキ</t>
    </rPh>
    <rPh sb="5" eb="6">
      <t>ト</t>
    </rPh>
    <rPh sb="6" eb="7">
      <t>ツ</t>
    </rPh>
    <phoneticPr fontId="23"/>
  </si>
  <si>
    <t>12.計器定期</t>
    <rPh sb="3" eb="5">
      <t>ケイキ</t>
    </rPh>
    <rPh sb="5" eb="7">
      <t>テイキ</t>
    </rPh>
    <phoneticPr fontId="23"/>
  </si>
  <si>
    <t>13.計器事故</t>
    <rPh sb="3" eb="5">
      <t>ケイキ</t>
    </rPh>
    <rPh sb="5" eb="7">
      <t>ジコ</t>
    </rPh>
    <phoneticPr fontId="23"/>
  </si>
  <si>
    <t>19.計器その他</t>
    <rPh sb="3" eb="5">
      <t>ケイキ</t>
    </rPh>
    <rPh sb="7" eb="8">
      <t>タ</t>
    </rPh>
    <phoneticPr fontId="23"/>
  </si>
  <si>
    <t>21.自主点立会</t>
    <rPh sb="3" eb="5">
      <t>ジシュ</t>
    </rPh>
    <rPh sb="5" eb="6">
      <t>テン</t>
    </rPh>
    <rPh sb="6" eb="8">
      <t>タチアイ</t>
    </rPh>
    <phoneticPr fontId="23"/>
  </si>
  <si>
    <t>29.自主点立会その他</t>
    <rPh sb="3" eb="5">
      <t>ジシュ</t>
    </rPh>
    <rPh sb="5" eb="6">
      <t>テン</t>
    </rPh>
    <rPh sb="6" eb="8">
      <t>タチアイ</t>
    </rPh>
    <rPh sb="10" eb="11">
      <t>タ</t>
    </rPh>
    <phoneticPr fontId="23"/>
  </si>
  <si>
    <t>31.施設点検一般</t>
    <rPh sb="3" eb="5">
      <t>シセツ</t>
    </rPh>
    <rPh sb="5" eb="7">
      <t>テンケン</t>
    </rPh>
    <rPh sb="7" eb="9">
      <t>イッパン</t>
    </rPh>
    <phoneticPr fontId="23"/>
  </si>
  <si>
    <t>32.施設点検特別1</t>
    <rPh sb="3" eb="5">
      <t>シセツ</t>
    </rPh>
    <rPh sb="5" eb="7">
      <t>テンケン</t>
    </rPh>
    <rPh sb="7" eb="9">
      <t>トクベツ</t>
    </rPh>
    <phoneticPr fontId="23"/>
  </si>
  <si>
    <t>33.施設点検特別2</t>
    <rPh sb="3" eb="5">
      <t>シセツ</t>
    </rPh>
    <rPh sb="5" eb="7">
      <t>テンケン</t>
    </rPh>
    <rPh sb="7" eb="9">
      <t>トクベツ</t>
    </rPh>
    <phoneticPr fontId="23"/>
  </si>
  <si>
    <t>39.施設点検その他</t>
    <rPh sb="3" eb="5">
      <t>シセツ</t>
    </rPh>
    <rPh sb="5" eb="7">
      <t>テンケン</t>
    </rPh>
    <rPh sb="9" eb="10">
      <t>タ</t>
    </rPh>
    <phoneticPr fontId="23"/>
  </si>
  <si>
    <t>41.事故調査</t>
    <rPh sb="3" eb="5">
      <t>ジコ</t>
    </rPh>
    <rPh sb="5" eb="7">
      <t>チョウサ</t>
    </rPh>
    <phoneticPr fontId="23"/>
  </si>
  <si>
    <t>49.事故調査その他</t>
    <rPh sb="3" eb="5">
      <t>ジコ</t>
    </rPh>
    <rPh sb="5" eb="7">
      <t>チョウサ</t>
    </rPh>
    <rPh sb="9" eb="10">
      <t>タ</t>
    </rPh>
    <phoneticPr fontId="23"/>
  </si>
  <si>
    <t>51.力率測定</t>
    <rPh sb="3" eb="5">
      <t>リキリツ</t>
    </rPh>
    <rPh sb="5" eb="7">
      <t>ソクテイ</t>
    </rPh>
    <phoneticPr fontId="23"/>
  </si>
  <si>
    <t>59.力率測定その他</t>
    <rPh sb="3" eb="7">
      <t>リキリツソクテイ</t>
    </rPh>
    <rPh sb="9" eb="10">
      <t>タ</t>
    </rPh>
    <phoneticPr fontId="23"/>
  </si>
  <si>
    <t>61.コンサルト</t>
    <phoneticPr fontId="23"/>
  </si>
  <si>
    <t>69.コンサルトその他</t>
    <rPh sb="10" eb="11">
      <t>タ</t>
    </rPh>
    <phoneticPr fontId="23"/>
  </si>
  <si>
    <t>91.その他1</t>
    <rPh sb="5" eb="6">
      <t>タ</t>
    </rPh>
    <phoneticPr fontId="23"/>
  </si>
  <si>
    <t>92.その他2</t>
    <rPh sb="5" eb="6">
      <t>タ</t>
    </rPh>
    <phoneticPr fontId="23"/>
  </si>
  <si>
    <t>kA</t>
    <phoneticPr fontId="23"/>
  </si>
  <si>
    <t>切替先統一事業所コード</t>
    <rPh sb="0" eb="2">
      <t>キリカエ</t>
    </rPh>
    <rPh sb="2" eb="3">
      <t>サキ</t>
    </rPh>
    <rPh sb="3" eb="5">
      <t>トウイツ</t>
    </rPh>
    <rPh sb="5" eb="8">
      <t>ジギョウショ</t>
    </rPh>
    <phoneticPr fontId="23"/>
  </si>
  <si>
    <t>例）銀座支社は2142100</t>
    <rPh sb="0" eb="1">
      <t>レイ</t>
    </rPh>
    <rPh sb="2" eb="4">
      <t>ギンザ</t>
    </rPh>
    <rPh sb="4" eb="6">
      <t>シシャ</t>
    </rPh>
    <phoneticPr fontId="23"/>
  </si>
  <si>
    <t>の箇所は手入力要。色無は「入力シート」からデータを取得します。</t>
    <rPh sb="1" eb="3">
      <t>カショ</t>
    </rPh>
    <rPh sb="4" eb="5">
      <t>テ</t>
    </rPh>
    <rPh sb="5" eb="7">
      <t>ニュウリョク</t>
    </rPh>
    <rPh sb="7" eb="8">
      <t>ヨウ</t>
    </rPh>
    <rPh sb="9" eb="11">
      <t>イロナ</t>
    </rPh>
    <rPh sb="13" eb="15">
      <t>ニュウリョク</t>
    </rPh>
    <rPh sb="25" eb="27">
      <t>シュトク</t>
    </rPh>
    <phoneticPr fontId="1"/>
  </si>
  <si>
    <t>店所コード</t>
    <rPh sb="0" eb="2">
      <t>テンショ</t>
    </rPh>
    <phoneticPr fontId="23"/>
  </si>
  <si>
    <t>例）銀座支社は001</t>
    <rPh sb="0" eb="1">
      <t>レイ</t>
    </rPh>
    <rPh sb="2" eb="4">
      <t>ギンザ</t>
    </rPh>
    <rPh sb="4" eb="6">
      <t>シシャ</t>
    </rPh>
    <phoneticPr fontId="23"/>
  </si>
  <si>
    <t>切替先統一事業所コード</t>
  </si>
  <si>
    <t>結線略記号</t>
    <rPh sb="0" eb="2">
      <t>ケッセン</t>
    </rPh>
    <rPh sb="2" eb="3">
      <t>リャク</t>
    </rPh>
    <rPh sb="3" eb="5">
      <t>キゴウ</t>
    </rPh>
    <phoneticPr fontId="23"/>
  </si>
  <si>
    <t>1.ZPL</t>
    <phoneticPr fontId="23"/>
  </si>
  <si>
    <t>2.PZL</t>
    <phoneticPr fontId="23"/>
  </si>
  <si>
    <t>3.PLZ</t>
    <phoneticPr fontId="23"/>
  </si>
  <si>
    <t>4.ZPDC</t>
    <phoneticPr fontId="23"/>
  </si>
  <si>
    <t>5.PDZC</t>
    <phoneticPr fontId="23"/>
  </si>
  <si>
    <t>6.PDZPfC</t>
    <phoneticPr fontId="23"/>
  </si>
  <si>
    <t>7.PDfZC</t>
    <phoneticPr fontId="23"/>
  </si>
  <si>
    <t>8.2ZSPDC</t>
    <phoneticPr fontId="23"/>
  </si>
  <si>
    <t>9.2・ZPDC</t>
    <phoneticPr fontId="23"/>
  </si>
  <si>
    <t>0.その他</t>
    <rPh sb="4" eb="5">
      <t>タ</t>
    </rPh>
    <phoneticPr fontId="23"/>
  </si>
  <si>
    <t>個別管理設備</t>
    <rPh sb="0" eb="2">
      <t>コベツ</t>
    </rPh>
    <rPh sb="2" eb="4">
      <t>カンリ</t>
    </rPh>
    <rPh sb="4" eb="6">
      <t>セツビ</t>
    </rPh>
    <phoneticPr fontId="1"/>
  </si>
  <si>
    <t>1.Ｌ付高圧Ｃ</t>
    <rPh sb="3" eb="4">
      <t>ツ</t>
    </rPh>
    <rPh sb="4" eb="6">
      <t>コウアツ</t>
    </rPh>
    <phoneticPr fontId="23"/>
  </si>
  <si>
    <t>2.Ｌ付低圧Ｃ</t>
    <rPh sb="3" eb="4">
      <t>ツ</t>
    </rPh>
    <rPh sb="4" eb="6">
      <t>テイアツ</t>
    </rPh>
    <phoneticPr fontId="23"/>
  </si>
  <si>
    <t>3.多パルス化</t>
    <rPh sb="2" eb="3">
      <t>タ</t>
    </rPh>
    <rPh sb="6" eb="7">
      <t>カ</t>
    </rPh>
    <phoneticPr fontId="23"/>
  </si>
  <si>
    <t>4.受動フィルタ</t>
    <rPh sb="2" eb="4">
      <t>ジュドウ</t>
    </rPh>
    <phoneticPr fontId="23"/>
  </si>
  <si>
    <t>5.能動フィルタ</t>
    <rPh sb="2" eb="4">
      <t>ノウドウ</t>
    </rPh>
    <phoneticPr fontId="23"/>
  </si>
  <si>
    <t>6.インバータL付加</t>
    <rPh sb="8" eb="10">
      <t>フカ</t>
    </rPh>
    <phoneticPr fontId="23"/>
  </si>
  <si>
    <t>9.その他</t>
    <rPh sb="4" eb="5">
      <t>タ</t>
    </rPh>
    <phoneticPr fontId="23"/>
  </si>
  <si>
    <t>区分</t>
    <rPh sb="0" eb="2">
      <t>クブン</t>
    </rPh>
    <phoneticPr fontId="23"/>
  </si>
  <si>
    <t>1.登録</t>
    <rPh sb="2" eb="4">
      <t>トウロク</t>
    </rPh>
    <phoneticPr fontId="23"/>
  </si>
  <si>
    <t>2.修正</t>
    <rPh sb="2" eb="4">
      <t>シュウセイ</t>
    </rPh>
    <phoneticPr fontId="23"/>
  </si>
  <si>
    <t>3.削除</t>
    <rPh sb="2" eb="4">
      <t>サクジョ</t>
    </rPh>
    <phoneticPr fontId="23"/>
  </si>
  <si>
    <t>リアクトル1</t>
    <phoneticPr fontId="23"/>
  </si>
  <si>
    <t>リアクトル2</t>
    <phoneticPr fontId="23"/>
  </si>
  <si>
    <t>リアクトル3</t>
    <phoneticPr fontId="23"/>
  </si>
  <si>
    <t>リアクトル4</t>
    <phoneticPr fontId="23"/>
  </si>
  <si>
    <t>リアクトル5</t>
    <phoneticPr fontId="23"/>
  </si>
  <si>
    <t>リアクトル6</t>
    <phoneticPr fontId="23"/>
  </si>
  <si>
    <t>リアクトル7</t>
    <phoneticPr fontId="23"/>
  </si>
  <si>
    <t>リアクトル8</t>
    <phoneticPr fontId="23"/>
  </si>
  <si>
    <t>リアクトル9</t>
    <phoneticPr fontId="23"/>
  </si>
  <si>
    <t>リアクトル10</t>
    <phoneticPr fontId="23"/>
  </si>
  <si>
    <t>コンデンサ1</t>
    <phoneticPr fontId="23"/>
  </si>
  <si>
    <t>リアクトル1</t>
    <phoneticPr fontId="1"/>
  </si>
  <si>
    <t>リアクトル3</t>
    <phoneticPr fontId="1"/>
  </si>
  <si>
    <t>コンデンサ2</t>
    <phoneticPr fontId="23"/>
  </si>
  <si>
    <t>リアクトル2</t>
    <phoneticPr fontId="1"/>
  </si>
  <si>
    <t>コンデンサ3</t>
    <phoneticPr fontId="23"/>
  </si>
  <si>
    <t>コンデンサ4</t>
    <phoneticPr fontId="23"/>
  </si>
  <si>
    <t>リアクトル4</t>
    <phoneticPr fontId="1"/>
  </si>
  <si>
    <t>コンデンサ5</t>
    <phoneticPr fontId="23"/>
  </si>
  <si>
    <t>リアクトル5</t>
    <phoneticPr fontId="1"/>
  </si>
  <si>
    <t>コンデンサ6</t>
    <phoneticPr fontId="23"/>
  </si>
  <si>
    <t>リアクトル6</t>
    <phoneticPr fontId="1"/>
  </si>
  <si>
    <t>コンデンサ7</t>
    <phoneticPr fontId="23"/>
  </si>
  <si>
    <t>リアクトル7</t>
    <phoneticPr fontId="1"/>
  </si>
  <si>
    <t>コンデンサ8</t>
    <phoneticPr fontId="23"/>
  </si>
  <si>
    <t>リアクトル8</t>
    <phoneticPr fontId="1"/>
  </si>
  <si>
    <t>コンデンサ9</t>
    <phoneticPr fontId="23"/>
  </si>
  <si>
    <t>リアクトル9</t>
    <phoneticPr fontId="1"/>
  </si>
  <si>
    <t>コンデンサ10</t>
    <phoneticPr fontId="23"/>
  </si>
  <si>
    <t>リアクトル10</t>
    <phoneticPr fontId="1"/>
  </si>
  <si>
    <t>メモ（全角15文字）</t>
    <rPh sb="3" eb="5">
      <t>ゼンカク</t>
    </rPh>
    <rPh sb="7" eb="9">
      <t>モジ</t>
    </rPh>
    <phoneticPr fontId="23"/>
  </si>
  <si>
    <t>保管Ｎｏ(半角6文字)</t>
    <rPh sb="0" eb="2">
      <t>ホカン</t>
    </rPh>
    <rPh sb="5" eb="7">
      <t>ハンカク</t>
    </rPh>
    <rPh sb="8" eb="10">
      <t>モジ</t>
    </rPh>
    <phoneticPr fontId="23"/>
  </si>
  <si>
    <t>メモ(全角30文字)</t>
    <rPh sb="3" eb="5">
      <t>ゼンカク</t>
    </rPh>
    <rPh sb="7" eb="9">
      <t>モジ</t>
    </rPh>
    <phoneticPr fontId="23"/>
  </si>
  <si>
    <t>1(半角2文字/8文字)</t>
    <rPh sb="2" eb="4">
      <t>ハンカク</t>
    </rPh>
    <rPh sb="5" eb="7">
      <t>モジ</t>
    </rPh>
    <rPh sb="9" eb="11">
      <t>モジ</t>
    </rPh>
    <phoneticPr fontId="23"/>
  </si>
  <si>
    <t>2(半角2文字/8文字)</t>
    <phoneticPr fontId="23"/>
  </si>
  <si>
    <t>4(半角2文字/8文字)</t>
    <phoneticPr fontId="23"/>
  </si>
  <si>
    <t>メモ(全角15文字)</t>
    <rPh sb="3" eb="5">
      <t>ゼンカク</t>
    </rPh>
    <rPh sb="7" eb="9">
      <t>モジ</t>
    </rPh>
    <phoneticPr fontId="23"/>
  </si>
  <si>
    <t>「26データ」入力項目</t>
    <rPh sb="7" eb="9">
      <t>ニュウリョク</t>
    </rPh>
    <rPh sb="9" eb="11">
      <t>コウモク</t>
    </rPh>
    <phoneticPr fontId="23"/>
  </si>
  <si>
    <t>「26データ」場合により入力</t>
    <rPh sb="7" eb="9">
      <t>バアイ</t>
    </rPh>
    <rPh sb="12" eb="14">
      <t>ニュウリョク</t>
    </rPh>
    <phoneticPr fontId="23"/>
  </si>
  <si>
    <t>青枠線</t>
    <rPh sb="0" eb="1">
      <t>アオ</t>
    </rPh>
    <rPh sb="1" eb="3">
      <t>ワクセン</t>
    </rPh>
    <phoneticPr fontId="23"/>
  </si>
  <si>
    <t>緑枠線</t>
    <rPh sb="0" eb="1">
      <t>ミドリ</t>
    </rPh>
    <rPh sb="1" eb="3">
      <t>ワクセン</t>
    </rPh>
    <phoneticPr fontId="23"/>
  </si>
  <si>
    <t>赤枠線</t>
    <rPh sb="0" eb="1">
      <t>アカ</t>
    </rPh>
    <rPh sb="1" eb="3">
      <t>ワクセン</t>
    </rPh>
    <phoneticPr fontId="23"/>
  </si>
  <si>
    <t>「26データ」専用項目</t>
    <rPh sb="7" eb="9">
      <t>センヨウ</t>
    </rPh>
    <rPh sb="9" eb="11">
      <t>コウモク</t>
    </rPh>
    <phoneticPr fontId="23"/>
  </si>
  <si>
    <t>「設備確認票」専用項目</t>
    <rPh sb="1" eb="3">
      <t>セツビ</t>
    </rPh>
    <rPh sb="3" eb="6">
      <t>カクニンヒョウ</t>
    </rPh>
    <rPh sb="7" eb="9">
      <t>センヨウ</t>
    </rPh>
    <rPh sb="9" eb="11">
      <t>コウモク</t>
    </rPh>
    <phoneticPr fontId="23"/>
  </si>
  <si>
    <t>下記共通項目</t>
    <rPh sb="0" eb="2">
      <t>カキ</t>
    </rPh>
    <rPh sb="2" eb="4">
      <t>キョウツウ</t>
    </rPh>
    <rPh sb="4" eb="6">
      <t>コウモク</t>
    </rPh>
    <phoneticPr fontId="23"/>
  </si>
  <si>
    <t>キュービクル</t>
    <phoneticPr fontId="23"/>
  </si>
  <si>
    <t>受電所</t>
    <rPh sb="0" eb="3">
      <t>ジュデンショ</t>
    </rPh>
    <phoneticPr fontId="23"/>
  </si>
  <si>
    <t>受電所</t>
    <rPh sb="0" eb="2">
      <t>ジュデン</t>
    </rPh>
    <rPh sb="2" eb="3">
      <t>ショ</t>
    </rPh>
    <phoneticPr fontId="1"/>
  </si>
  <si>
    <t>9.その他</t>
    <rPh sb="4" eb="5">
      <t>タ</t>
    </rPh>
    <phoneticPr fontId="23"/>
  </si>
  <si>
    <t>4.一般耐塩H</t>
    <rPh sb="2" eb="4">
      <t>イッパン</t>
    </rPh>
    <rPh sb="4" eb="6">
      <t>タイエン</t>
    </rPh>
    <phoneticPr fontId="1"/>
  </si>
  <si>
    <t>強反限時</t>
    <rPh sb="0" eb="1">
      <t>キョウ</t>
    </rPh>
    <rPh sb="1" eb="4">
      <t>ハンゲンジ</t>
    </rPh>
    <phoneticPr fontId="1"/>
  </si>
  <si>
    <t>付帯1</t>
    <rPh sb="0" eb="2">
      <t>フタイ</t>
    </rPh>
    <phoneticPr fontId="23"/>
  </si>
  <si>
    <t>付帯2</t>
    <rPh sb="0" eb="2">
      <t>フタイ</t>
    </rPh>
    <phoneticPr fontId="23"/>
  </si>
  <si>
    <t>鍵No(半角3文字)</t>
    <rPh sb="0" eb="1">
      <t>カギ</t>
    </rPh>
    <phoneticPr fontId="1"/>
  </si>
  <si>
    <t>製造者(半角2文字)</t>
    <rPh sb="0" eb="3">
      <t>セイゾウシャ</t>
    </rPh>
    <phoneticPr fontId="1"/>
  </si>
  <si>
    <t>耐量(半角2文字)</t>
    <rPh sb="0" eb="2">
      <t>タイリョウ</t>
    </rPh>
    <phoneticPr fontId="1"/>
  </si>
  <si>
    <t>容量(半角3文字)</t>
    <rPh sb="0" eb="2">
      <t>ヨウリョウ</t>
    </rPh>
    <rPh sb="3" eb="5">
      <t>ハンカク</t>
    </rPh>
    <rPh sb="6" eb="8">
      <t>モジ</t>
    </rPh>
    <phoneticPr fontId="1"/>
  </si>
  <si>
    <t>シートNo.</t>
    <phoneticPr fontId="23"/>
  </si>
  <si>
    <t>④</t>
    <phoneticPr fontId="23"/>
  </si>
  <si>
    <t>⑤-1</t>
    <phoneticPr fontId="23"/>
  </si>
  <si>
    <t>⑥</t>
    <phoneticPr fontId="23"/>
  </si>
  <si>
    <t>⑤-2</t>
    <phoneticPr fontId="23"/>
  </si>
  <si>
    <t>⑤-3</t>
    <phoneticPr fontId="23"/>
  </si>
  <si>
    <t>⑤-4</t>
    <phoneticPr fontId="23"/>
  </si>
  <si>
    <t>⑤-5</t>
    <phoneticPr fontId="23"/>
  </si>
  <si>
    <t>⑤-6</t>
    <phoneticPr fontId="23"/>
  </si>
  <si>
    <t>⑤-7</t>
    <phoneticPr fontId="23"/>
  </si>
  <si>
    <t>⑤-8</t>
    <phoneticPr fontId="23"/>
  </si>
  <si>
    <t>⑤-9</t>
    <phoneticPr fontId="23"/>
  </si>
  <si>
    <t>自家用図面確認・協議票</t>
    <rPh sb="0" eb="2">
      <t>ジカ</t>
    </rPh>
    <rPh sb="2" eb="3">
      <t>ヨウ</t>
    </rPh>
    <rPh sb="3" eb="5">
      <t>ズメン</t>
    </rPh>
    <rPh sb="5" eb="7">
      <t>カクニン</t>
    </rPh>
    <rPh sb="8" eb="10">
      <t>キョウギ</t>
    </rPh>
    <rPh sb="10" eb="11">
      <t>ヒョウ</t>
    </rPh>
    <phoneticPr fontId="23"/>
  </si>
  <si>
    <t>自家用図面確認・協議票</t>
    <rPh sb="0" eb="3">
      <t>ジカヨウ</t>
    </rPh>
    <rPh sb="3" eb="5">
      <t>ズメン</t>
    </rPh>
    <rPh sb="5" eb="7">
      <t>カクニン</t>
    </rPh>
    <rPh sb="8" eb="10">
      <t>キョウギ</t>
    </rPh>
    <rPh sb="10" eb="11">
      <t>ヒョウ</t>
    </rPh>
    <phoneticPr fontId="1"/>
  </si>
  <si>
    <t>1.0</t>
    <phoneticPr fontId="23"/>
  </si>
  <si>
    <t>2.0</t>
    <phoneticPr fontId="23"/>
  </si>
  <si>
    <t>3.0</t>
    <phoneticPr fontId="23"/>
  </si>
  <si>
    <t>4.0</t>
    <phoneticPr fontId="23"/>
  </si>
  <si>
    <t>5.0</t>
    <phoneticPr fontId="23"/>
  </si>
  <si>
    <t>6.0</t>
    <phoneticPr fontId="23"/>
  </si>
  <si>
    <t>7.0</t>
    <phoneticPr fontId="23"/>
  </si>
  <si>
    <t>8.0</t>
    <phoneticPr fontId="23"/>
  </si>
  <si>
    <t>その他</t>
    <rPh sb="2" eb="3">
      <t>タ</t>
    </rPh>
    <phoneticPr fontId="23"/>
  </si>
  <si>
    <t>3.その他</t>
    <rPh sb="4" eb="5">
      <t>ホカ</t>
    </rPh>
    <phoneticPr fontId="1"/>
  </si>
  <si>
    <t>9.その他</t>
    <rPh sb="4" eb="5">
      <t>ホカ</t>
    </rPh>
    <phoneticPr fontId="1"/>
  </si>
  <si>
    <t>ＵＧＳ</t>
  </si>
  <si>
    <t>ＵＡＳ</t>
  </si>
  <si>
    <t>2.UGS</t>
    <phoneticPr fontId="1"/>
  </si>
  <si>
    <t>図面確認・
協議</t>
    <rPh sb="0" eb="2">
      <t>ズメン</t>
    </rPh>
    <rPh sb="2" eb="4">
      <t>カクニン</t>
    </rPh>
    <rPh sb="6" eb="8">
      <t>キョウギ</t>
    </rPh>
    <phoneticPr fontId="23"/>
  </si>
  <si>
    <t>屋外用組合せ計器箱</t>
    <rPh sb="0" eb="2">
      <t>オクガイ</t>
    </rPh>
    <rPh sb="2" eb="3">
      <t>ヨウ</t>
    </rPh>
    <rPh sb="3" eb="5">
      <t>クミアワ</t>
    </rPh>
    <rPh sb="6" eb="8">
      <t>ケイキ</t>
    </rPh>
    <rPh sb="8" eb="9">
      <t>ハコ</t>
    </rPh>
    <phoneticPr fontId="23"/>
  </si>
  <si>
    <t>ＵＧＳ（ＶＴ内臓）</t>
  </si>
  <si>
    <t>ＵＧＳ（ＶＴ内臓）</t>
    <phoneticPr fontId="1"/>
  </si>
  <si>
    <t>ＵＡＳ</t>
    <phoneticPr fontId="1"/>
  </si>
  <si>
    <t>ＵＡＳ（ＶＴ内臓）</t>
  </si>
  <si>
    <t>ＵＡＳ（ＶＴ内臓）</t>
    <phoneticPr fontId="1"/>
  </si>
  <si>
    <t>MVA</t>
    <phoneticPr fontId="23"/>
  </si>
  <si>
    <t>mm2</t>
    <phoneticPr fontId="23"/>
  </si>
  <si>
    <t>m</t>
    <phoneticPr fontId="23"/>
  </si>
  <si>
    <t>倍</t>
    <rPh sb="0" eb="1">
      <t>バイ</t>
    </rPh>
    <phoneticPr fontId="23"/>
  </si>
  <si>
    <t>mA</t>
    <phoneticPr fontId="23"/>
  </si>
  <si>
    <t>V</t>
    <phoneticPr fontId="23"/>
  </si>
  <si>
    <t>VA</t>
    <phoneticPr fontId="23"/>
  </si>
  <si>
    <t>ｋｖａｒ</t>
    <phoneticPr fontId="23"/>
  </si>
  <si>
    <t>％</t>
    <phoneticPr fontId="23"/>
  </si>
  <si>
    <t>％</t>
    <phoneticPr fontId="23"/>
  </si>
  <si>
    <t>A±</t>
    <phoneticPr fontId="1"/>
  </si>
  <si>
    <t>5(半角2文字/8文字)</t>
    <phoneticPr fontId="23"/>
  </si>
  <si>
    <t>計算値(半角3文字/1文字)</t>
    <rPh sb="0" eb="3">
      <t>ケイサンチ</t>
    </rPh>
    <phoneticPr fontId="23"/>
  </si>
  <si>
    <t>推奨値(半角3文字/1文字)</t>
    <rPh sb="0" eb="2">
      <t>スイショウ</t>
    </rPh>
    <rPh sb="2" eb="3">
      <t>チ</t>
    </rPh>
    <phoneticPr fontId="23"/>
  </si>
  <si>
    <t>B種接地(半角3文字/1文字)</t>
    <rPh sb="1" eb="2">
      <t>シュ</t>
    </rPh>
    <rPh sb="2" eb="4">
      <t>セッチ</t>
    </rPh>
    <phoneticPr fontId="23"/>
  </si>
  <si>
    <t>メーカー</t>
    <phoneticPr fontId="1"/>
  </si>
  <si>
    <t>【改定履歴】</t>
    <rPh sb="1" eb="3">
      <t>カイテイ</t>
    </rPh>
    <rPh sb="3" eb="5">
      <t>リレキ</t>
    </rPh>
    <phoneticPr fontId="23"/>
  </si>
  <si>
    <t>バージョン</t>
    <phoneticPr fontId="23"/>
  </si>
  <si>
    <t>改定日</t>
    <rPh sb="0" eb="3">
      <t>カイテイビ</t>
    </rPh>
    <phoneticPr fontId="23"/>
  </si>
  <si>
    <t>改定内容</t>
    <rPh sb="0" eb="2">
      <t>カイテイ</t>
    </rPh>
    <rPh sb="2" eb="4">
      <t>ナイヨウ</t>
    </rPh>
    <phoneticPr fontId="23"/>
  </si>
  <si>
    <t>改定項目</t>
    <rPh sb="0" eb="2">
      <t>カイテイ</t>
    </rPh>
    <rPh sb="2" eb="4">
      <t>コウモク</t>
    </rPh>
    <phoneticPr fontId="23"/>
  </si>
  <si>
    <t>Ver1.1</t>
    <phoneticPr fontId="23"/>
  </si>
  <si>
    <t>Ver1.2</t>
    <phoneticPr fontId="23"/>
  </si>
  <si>
    <t>2019.2．4</t>
    <phoneticPr fontId="23"/>
  </si>
  <si>
    <t>設備データ入力シート</t>
    <rPh sb="0" eb="2">
      <t>セツビ</t>
    </rPh>
    <rPh sb="5" eb="7">
      <t>ニュウリョク</t>
    </rPh>
    <phoneticPr fontId="23"/>
  </si>
  <si>
    <t>入力禁止！ＲＰＡ(26自動入力シート)</t>
    <rPh sb="0" eb="2">
      <t>ニュウリョク</t>
    </rPh>
    <rPh sb="2" eb="4">
      <t>キンシ</t>
    </rPh>
    <rPh sb="11" eb="13">
      <t>ジドウ</t>
    </rPh>
    <rPh sb="13" eb="15">
      <t>ニュウリョク</t>
    </rPh>
    <phoneticPr fontId="23"/>
  </si>
  <si>
    <t>2631，2632のＲＰＡ化に伴い，下記シートとのリンク等を修正</t>
    <rPh sb="13" eb="14">
      <t>カ</t>
    </rPh>
    <rPh sb="15" eb="16">
      <t>トモナ</t>
    </rPh>
    <rPh sb="18" eb="20">
      <t>カキ</t>
    </rPh>
    <rPh sb="28" eb="29">
      <t>トウ</t>
    </rPh>
    <rPh sb="30" eb="32">
      <t>シュウセイ</t>
    </rPh>
    <phoneticPr fontId="23"/>
  </si>
  <si>
    <t>〃</t>
    <phoneticPr fontId="23"/>
  </si>
  <si>
    <t>2018.10．12</t>
    <phoneticPr fontId="23"/>
  </si>
  <si>
    <t>③．入力シート</t>
    <rPh sb="2" eb="4">
      <t>ニュウリョク</t>
    </rPh>
    <phoneticPr fontId="23"/>
  </si>
  <si>
    <t>入力内容ご不明点1行目の入力文字に取り消し線が表示される不具合を修正</t>
    <rPh sb="0" eb="2">
      <t>ニュウリョク</t>
    </rPh>
    <rPh sb="2" eb="4">
      <t>ナイヨウ</t>
    </rPh>
    <rPh sb="5" eb="7">
      <t>フメイ</t>
    </rPh>
    <rPh sb="7" eb="8">
      <t>テン</t>
    </rPh>
    <rPh sb="9" eb="11">
      <t>ギョウメ</t>
    </rPh>
    <rPh sb="12" eb="14">
      <t>ニュウリョク</t>
    </rPh>
    <rPh sb="14" eb="16">
      <t>モジ</t>
    </rPh>
    <rPh sb="17" eb="18">
      <t>ト</t>
    </rPh>
    <rPh sb="19" eb="20">
      <t>ケ</t>
    </rPh>
    <rPh sb="21" eb="22">
      <t>セン</t>
    </rPh>
    <rPh sb="23" eb="25">
      <t>ヒョウジ</t>
    </rPh>
    <rPh sb="28" eb="31">
      <t>フグアイ</t>
    </rPh>
    <rPh sb="32" eb="34">
      <t>シュウセイ</t>
    </rPh>
    <phoneticPr fontId="23"/>
  </si>
  <si>
    <t>④自家用図面確認・協議票</t>
    <rPh sb="1" eb="4">
      <t>ジカヨウ</t>
    </rPh>
    <rPh sb="4" eb="6">
      <t>ズメン</t>
    </rPh>
    <rPh sb="6" eb="8">
      <t>カクニン</t>
    </rPh>
    <rPh sb="9" eb="12">
      <t>キョウギヒョウ</t>
    </rPh>
    <phoneticPr fontId="23"/>
  </si>
  <si>
    <t>短時間耐電流が小数点以下の処理がされてしまう不具合等，その他軽微な修正</t>
    <rPh sb="0" eb="1">
      <t>タン</t>
    </rPh>
    <rPh sb="1" eb="4">
      <t>ジカンタイ</t>
    </rPh>
    <rPh sb="4" eb="6">
      <t>デンリュウ</t>
    </rPh>
    <rPh sb="7" eb="10">
      <t>ショウスウテン</t>
    </rPh>
    <rPh sb="10" eb="12">
      <t>イカ</t>
    </rPh>
    <rPh sb="13" eb="15">
      <t>ショリ</t>
    </rPh>
    <rPh sb="22" eb="25">
      <t>フグアイ</t>
    </rPh>
    <rPh sb="25" eb="26">
      <t>トウ</t>
    </rPh>
    <rPh sb="29" eb="30">
      <t>タ</t>
    </rPh>
    <rPh sb="30" eb="32">
      <t>ケイビ</t>
    </rPh>
    <rPh sb="33" eb="35">
      <t>シュウセイ</t>
    </rPh>
    <phoneticPr fontId="23"/>
  </si>
  <si>
    <t>施設年月(半角2文字)
年月</t>
    <rPh sb="0" eb="2">
      <t>シセツ</t>
    </rPh>
    <rPh sb="2" eb="4">
      <t>ネンゲツ</t>
    </rPh>
    <rPh sb="12" eb="14">
      <t>ネンゲツ</t>
    </rPh>
    <phoneticPr fontId="1"/>
  </si>
  <si>
    <t>製造年月(半角2文字)</t>
    <rPh sb="0" eb="2">
      <t>セイゾウ</t>
    </rPh>
    <rPh sb="2" eb="4">
      <t>ネンゲツ</t>
    </rPh>
    <phoneticPr fontId="1"/>
  </si>
  <si>
    <t>製造年(半角2文字)</t>
    <rPh sb="0" eb="3">
      <t>セイゾウネン</t>
    </rPh>
    <phoneticPr fontId="1"/>
  </si>
  <si>
    <t>施設年月(半角2文字)</t>
    <rPh sb="0" eb="2">
      <t>シセツ</t>
    </rPh>
    <rPh sb="2" eb="4">
      <t>ネンゲツ</t>
    </rPh>
    <phoneticPr fontId="1"/>
  </si>
  <si>
    <t>mA</t>
    <phoneticPr fontId="23"/>
  </si>
  <si>
    <t>V</t>
    <phoneticPr fontId="23"/>
  </si>
  <si>
    <t>施設年月(半角2文字)</t>
    <rPh sb="0" eb="2">
      <t>シセツ</t>
    </rPh>
    <rPh sb="2" eb="4">
      <t>ネンゲツ</t>
    </rPh>
    <phoneticPr fontId="23"/>
  </si>
  <si>
    <t>製造者(半角2文字)</t>
    <rPh sb="0" eb="3">
      <t>セイゾウシャ</t>
    </rPh>
    <phoneticPr fontId="23"/>
  </si>
  <si>
    <t>製造年月(半角2文字)</t>
    <rPh sb="0" eb="2">
      <t>セイゾウ</t>
    </rPh>
    <rPh sb="2" eb="4">
      <t>ネンゲツ</t>
    </rPh>
    <phoneticPr fontId="23"/>
  </si>
  <si>
    <t>kvar</t>
  </si>
  <si>
    <t>kvar</t>
    <phoneticPr fontId="23"/>
  </si>
  <si>
    <t>台</t>
    <rPh sb="0" eb="1">
      <t>ダイ</t>
    </rPh>
    <phoneticPr fontId="23"/>
  </si>
  <si>
    <t>A</t>
    <phoneticPr fontId="23"/>
  </si>
  <si>
    <t>kA</t>
    <phoneticPr fontId="23"/>
  </si>
  <si>
    <t>ＭＶＡ</t>
    <phoneticPr fontId="23"/>
  </si>
  <si>
    <t>．</t>
    <phoneticPr fontId="23"/>
  </si>
  <si>
    <t>A</t>
    <phoneticPr fontId="23"/>
  </si>
  <si>
    <t>倍</t>
    <rPh sb="0" eb="1">
      <t>バイ</t>
    </rPh>
    <phoneticPr fontId="23"/>
  </si>
  <si>
    <t>%</t>
  </si>
  <si>
    <t>%</t>
    <phoneticPr fontId="23"/>
  </si>
  <si>
    <t>mm2×</t>
    <phoneticPr fontId="1"/>
  </si>
  <si>
    <t>m</t>
    <phoneticPr fontId="23"/>
  </si>
  <si>
    <t>sec</t>
    <phoneticPr fontId="23"/>
  </si>
  <si>
    <t>A</t>
    <phoneticPr fontId="23"/>
  </si>
  <si>
    <t>/5A</t>
    <phoneticPr fontId="23"/>
  </si>
  <si>
    <t>&lt;n</t>
    <phoneticPr fontId="23"/>
  </si>
  <si>
    <t>VA</t>
    <phoneticPr fontId="23"/>
  </si>
  <si>
    <t>組数(半角2文字)</t>
    <rPh sb="0" eb="2">
      <t>クミスウ</t>
    </rPh>
    <phoneticPr fontId="1"/>
  </si>
  <si>
    <t>容量(半角2文字)</t>
    <rPh sb="0" eb="2">
      <t>ヨウリョウ</t>
    </rPh>
    <phoneticPr fontId="1"/>
  </si>
  <si>
    <t>3(半角2文字/8文字)</t>
    <phoneticPr fontId="23"/>
  </si>
  <si>
    <t>容量(半角8文字)</t>
    <rPh sb="0" eb="2">
      <t>ヨウリョウ</t>
    </rPh>
    <phoneticPr fontId="23"/>
  </si>
  <si>
    <t>2019.6．1</t>
    <phoneticPr fontId="23"/>
  </si>
  <si>
    <t>2631，2632のＲＰＡ化に伴い，入力規則設定およびその内容を補記</t>
    <rPh sb="13" eb="14">
      <t>カ</t>
    </rPh>
    <rPh sb="15" eb="16">
      <t>トモナ</t>
    </rPh>
    <rPh sb="18" eb="20">
      <t>ニュウリョク</t>
    </rPh>
    <rPh sb="20" eb="22">
      <t>キソク</t>
    </rPh>
    <rPh sb="22" eb="24">
      <t>セッテイ</t>
    </rPh>
    <rPh sb="29" eb="31">
      <t>ナイヨウ</t>
    </rPh>
    <rPh sb="32" eb="34">
      <t>ホキ</t>
    </rPh>
    <phoneticPr fontId="23"/>
  </si>
  <si>
    <t>Ver1.3</t>
    <phoneticPr fontId="23"/>
  </si>
  <si>
    <t/>
  </si>
  <si>
    <t>--------------------以下東京電力PG社内使用欄--------------------</t>
    <phoneticPr fontId="60"/>
  </si>
  <si>
    <t>挿入フラグ</t>
    <rPh sb="0" eb="2">
      <t>ソウニュウ</t>
    </rPh>
    <phoneticPr fontId="60"/>
  </si>
  <si>
    <t>定型文</t>
    <rPh sb="0" eb="2">
      <t>テイケイ</t>
    </rPh>
    <rPh sb="2" eb="3">
      <t>ブン</t>
    </rPh>
    <phoneticPr fontId="60"/>
  </si>
  <si>
    <t>【申込】</t>
    <rPh sb="1" eb="3">
      <t>モウシコミ</t>
    </rPh>
    <phoneticPr fontId="2"/>
  </si>
  <si>
    <r>
      <t>●他契約</t>
    </r>
    <r>
      <rPr>
        <sz val="11"/>
        <rFont val="ＭＳ Ｐゴシック"/>
        <family val="3"/>
        <charset val="128"/>
      </rPr>
      <t>（系統連系等）</t>
    </r>
    <r>
      <rPr>
        <sz val="11"/>
        <rFont val="ＭＳ Ｐゴシック"/>
        <family val="3"/>
        <charset val="128"/>
      </rPr>
      <t>については、別途協議を</t>
    </r>
    <r>
      <rPr>
        <sz val="11"/>
        <rFont val="ＭＳ Ｐゴシック"/>
        <family val="3"/>
        <charset val="128"/>
      </rPr>
      <t>実施いたします</t>
    </r>
    <r>
      <rPr>
        <sz val="11"/>
        <rFont val="ＭＳ Ｐゴシック"/>
        <family val="3"/>
        <charset val="128"/>
      </rPr>
      <t>。</t>
    </r>
    <rPh sb="1" eb="2">
      <t>タ</t>
    </rPh>
    <rPh sb="2" eb="4">
      <t>ケイヤク</t>
    </rPh>
    <rPh sb="5" eb="9">
      <t>ケイトウレンケイ</t>
    </rPh>
    <rPh sb="9" eb="10">
      <t>トウ</t>
    </rPh>
    <rPh sb="17" eb="19">
      <t>ベット</t>
    </rPh>
    <rPh sb="19" eb="21">
      <t>キョウギ</t>
    </rPh>
    <rPh sb="22" eb="24">
      <t>ジッシ</t>
    </rPh>
    <phoneticPr fontId="1"/>
  </si>
  <si>
    <t>【引込・区分開閉器】</t>
    <rPh sb="1" eb="3">
      <t>ヒキコミ</t>
    </rPh>
    <rPh sb="4" eb="6">
      <t>クブン</t>
    </rPh>
    <rPh sb="6" eb="9">
      <t>カイヘイキ</t>
    </rPh>
    <phoneticPr fontId="2"/>
  </si>
  <si>
    <t>●ＰＡＳ，ＵＧＳ，ＵＡＳは、配電線切替などの運用実態を考慮し、定格短時間耐電流が12.5kA 以上の機器を推奨いたします。</t>
  </si>
  <si>
    <r>
      <t>●</t>
    </r>
    <r>
      <rPr>
        <sz val="11"/>
        <rFont val="ＭＳ Ｐゴシック"/>
        <family val="3"/>
        <charset val="128"/>
      </rPr>
      <t>ＰＡＳ，ＵＧＳ，ＵＡＳの</t>
    </r>
    <r>
      <rPr>
        <sz val="11"/>
        <rFont val="ＭＳ Ｐゴシック"/>
        <family val="3"/>
        <charset val="128"/>
      </rPr>
      <t>制御電源</t>
    </r>
    <r>
      <rPr>
        <sz val="11"/>
        <rFont val="ＭＳ Ｐゴシック"/>
        <family val="3"/>
        <charset val="128"/>
      </rPr>
      <t>を受電設備側から取る場合は、</t>
    </r>
    <r>
      <rPr>
        <sz val="11"/>
        <rFont val="ＭＳ Ｐゴシック"/>
        <family val="3"/>
        <charset val="128"/>
      </rPr>
      <t>電灯変圧器２次側からの専用配線を推奨いたします。</t>
    </r>
    <rPh sb="18" eb="20">
      <t>ジュデン</t>
    </rPh>
    <rPh sb="20" eb="22">
      <t>セツビ</t>
    </rPh>
    <rPh sb="22" eb="23">
      <t>ガワ</t>
    </rPh>
    <rPh sb="25" eb="26">
      <t>ト</t>
    </rPh>
    <rPh sb="27" eb="29">
      <t>バアイ</t>
    </rPh>
    <rPh sb="47" eb="49">
      <t>スイショウ</t>
    </rPh>
    <phoneticPr fontId="1"/>
  </si>
  <si>
    <r>
      <t>●ＰＡＳの電源リード線は１．７ｍ以上としてください。（短い場合には，足線を</t>
    </r>
    <r>
      <rPr>
        <sz val="11"/>
        <rFont val="ＭＳ Ｐゴシック"/>
        <family val="3"/>
        <charset val="128"/>
      </rPr>
      <t>お願いいたします</t>
    </r>
    <r>
      <rPr>
        <sz val="11"/>
        <rFont val="ＭＳ Ｐゴシック"/>
        <family val="3"/>
        <charset val="128"/>
      </rPr>
      <t>）</t>
    </r>
    <rPh sb="38" eb="39">
      <t>ネガ</t>
    </rPh>
    <phoneticPr fontId="2"/>
  </si>
  <si>
    <r>
      <t>●</t>
    </r>
    <r>
      <rPr>
        <sz val="11"/>
        <rFont val="ＭＳ Ｐゴシック"/>
        <family val="3"/>
        <charset val="128"/>
      </rPr>
      <t>架空引込で受電される場合の</t>
    </r>
    <r>
      <rPr>
        <sz val="11"/>
        <rFont val="ＭＳ Ｐゴシック"/>
        <family val="3"/>
        <charset val="128"/>
      </rPr>
      <t>ケーブル終端部は耐塩型を推奨いたします。</t>
    </r>
    <rPh sb="1" eb="3">
      <t>カクウ</t>
    </rPh>
    <rPh sb="3" eb="5">
      <t>ヒキコミ</t>
    </rPh>
    <rPh sb="6" eb="8">
      <t>ジュデン</t>
    </rPh>
    <rPh sb="11" eb="13">
      <t>バアイ</t>
    </rPh>
    <phoneticPr fontId="0"/>
  </si>
  <si>
    <t>●波及事故防止の観点から、ＰＡＳまたはＵＧＳ・ＵＡＳの取付をご検討ください。</t>
    <rPh sb="1" eb="5">
      <t>ハキュウジコ</t>
    </rPh>
    <rPh sb="5" eb="7">
      <t>ボウシ</t>
    </rPh>
    <rPh sb="8" eb="10">
      <t>カンテン</t>
    </rPh>
    <rPh sb="27" eb="29">
      <t>トリツケ</t>
    </rPh>
    <rPh sb="31" eb="33">
      <t>ケントウ</t>
    </rPh>
    <phoneticPr fontId="2"/>
  </si>
  <si>
    <t>【主遮断装置】</t>
    <rPh sb="1" eb="6">
      <t>シュシャダンソウチ</t>
    </rPh>
    <phoneticPr fontId="2"/>
  </si>
  <si>
    <t>●小動物による短絡事故防止およびヒューズ１線切れによる欠相保護のため、ＬＢＳは絶縁バリア付きおよびストライカ方式を推奨します。</t>
    <phoneticPr fontId="1"/>
  </si>
  <si>
    <r>
      <t>●</t>
    </r>
    <r>
      <rPr>
        <sz val="11"/>
        <rFont val="ＭＳ Ｐゴシック"/>
        <family val="3"/>
        <charset val="128"/>
      </rPr>
      <t>ＶＣＢは定格</t>
    </r>
    <r>
      <rPr>
        <sz val="11"/>
        <rFont val="ＭＳ Ｐゴシック"/>
        <family val="3"/>
        <charset val="128"/>
      </rPr>
      <t>遮断電流12.5kAで、</t>
    </r>
    <r>
      <rPr>
        <sz val="11"/>
        <rFont val="ＭＳ Ｐゴシック"/>
        <family val="3"/>
        <charset val="128"/>
      </rPr>
      <t>定格遮断時間5サイクル以下</t>
    </r>
    <r>
      <rPr>
        <sz val="11"/>
        <rFont val="ＭＳ Ｐゴシック"/>
        <family val="3"/>
        <charset val="128"/>
      </rPr>
      <t>を推奨いたします。</t>
    </r>
    <rPh sb="5" eb="7">
      <t>テイカク</t>
    </rPh>
    <rPh sb="19" eb="21">
      <t>テイカク</t>
    </rPh>
    <rPh sb="21" eb="23">
      <t>シャダン</t>
    </rPh>
    <rPh sb="23" eb="25">
      <t>ジカン</t>
    </rPh>
    <rPh sb="30" eb="32">
      <t>イカ</t>
    </rPh>
    <phoneticPr fontId="2"/>
  </si>
  <si>
    <t>●波及事故防止の観点から、地絡継電器の取付をご検討ください。</t>
    <rPh sb="1" eb="5">
      <t>ハキュウジコ</t>
    </rPh>
    <rPh sb="5" eb="7">
      <t>ボウシ</t>
    </rPh>
    <rPh sb="8" eb="10">
      <t>カンテン</t>
    </rPh>
    <rPh sb="13" eb="15">
      <t>チラク</t>
    </rPh>
    <rPh sb="15" eb="18">
      <t>ケイデンキ</t>
    </rPh>
    <rPh sb="19" eb="21">
      <t>トリツケ</t>
    </rPh>
    <rPh sb="23" eb="25">
      <t>ケントウ</t>
    </rPh>
    <phoneticPr fontId="2"/>
  </si>
  <si>
    <t>【変圧器】</t>
    <rPh sb="1" eb="4">
      <t>ヘンアツキ</t>
    </rPh>
    <phoneticPr fontId="2"/>
  </si>
  <si>
    <t>●設備不平衡率が３０％超過のため、単相変圧器を分割する等の対策をお願いいたします。</t>
    <rPh sb="1" eb="3">
      <t>セツビ</t>
    </rPh>
    <rPh sb="11" eb="13">
      <t>チョウカ</t>
    </rPh>
    <rPh sb="17" eb="19">
      <t>タンソウ</t>
    </rPh>
    <rPh sb="23" eb="25">
      <t>ブンカツ</t>
    </rPh>
    <rPh sb="27" eb="28">
      <t>ナド</t>
    </rPh>
    <rPh sb="29" eb="31">
      <t>タイサク</t>
    </rPh>
    <phoneticPr fontId="1"/>
  </si>
  <si>
    <t>【コンデンサ・リアクトル】</t>
  </si>
  <si>
    <t>●コンデンサ回路への突入電流抑制と高調波拡大防止のため、直列リアクトルの取付をお願いいたします。,</t>
  </si>
  <si>
    <t>●負荷が著しく変動する場合には、自動力率調整装置やタイマー制御等の採用をお願いいたします。</t>
  </si>
  <si>
    <r>
      <t>●コンデンサ容量が</t>
    </r>
    <r>
      <rPr>
        <sz val="11"/>
        <rFont val="ＭＳ Ｐゴシック"/>
        <family val="3"/>
        <charset val="128"/>
      </rPr>
      <t>単体で</t>
    </r>
    <r>
      <rPr>
        <sz val="11"/>
        <rFont val="ＭＳ Ｐゴシック"/>
        <family val="3"/>
        <charset val="128"/>
      </rPr>
      <t>300kvarを超過する場合は、</t>
    </r>
    <r>
      <rPr>
        <sz val="11"/>
        <rFont val="ＭＳ Ｐゴシック"/>
        <family val="3"/>
        <charset val="128"/>
      </rPr>
      <t>２群以上に</t>
    </r>
    <r>
      <rPr>
        <sz val="11"/>
        <rFont val="ＭＳ Ｐゴシック"/>
        <family val="3"/>
        <charset val="128"/>
      </rPr>
      <t>分割をお願いいたします。</t>
    </r>
    <rPh sb="9" eb="11">
      <t>タンタイ</t>
    </rPh>
    <rPh sb="29" eb="30">
      <t>グン</t>
    </rPh>
    <rPh sb="30" eb="32">
      <t>イジョウ</t>
    </rPh>
    <phoneticPr fontId="1"/>
  </si>
  <si>
    <t>●直列リアクトル温度警報接点の活用を推奨いたします。</t>
    <rPh sb="1" eb="3">
      <t>チョクレツ</t>
    </rPh>
    <rPh sb="8" eb="12">
      <t>オンドケイホウ</t>
    </rPh>
    <rPh sb="12" eb="14">
      <t>セッテン</t>
    </rPh>
    <rPh sb="15" eb="17">
      <t>カツヨウ</t>
    </rPh>
    <rPh sb="18" eb="20">
      <t>スイショウ</t>
    </rPh>
    <phoneticPr fontId="2"/>
  </si>
  <si>
    <t>【ＶＣＴ】</t>
  </si>
  <si>
    <t>●ＶＣＴを据置設置とする場合には、固定用のボルト・ナット類（M12，取付時にナットから5mm以上出る長さを4組）をご用意ください。</t>
    <phoneticPr fontId="1"/>
  </si>
  <si>
    <r>
      <t>●</t>
    </r>
    <r>
      <rPr>
        <sz val="11"/>
        <rFont val="ＭＳ Ｐゴシック"/>
        <family val="3"/>
        <charset val="128"/>
      </rPr>
      <t>ＶＣＴを</t>
    </r>
    <r>
      <rPr>
        <sz val="11"/>
        <rFont val="ＭＳ Ｐゴシック"/>
        <family val="3"/>
        <charset val="128"/>
      </rPr>
      <t>吊り下げ</t>
    </r>
    <r>
      <rPr>
        <sz val="11"/>
        <rFont val="ＭＳ Ｐゴシック"/>
        <family val="3"/>
        <charset val="128"/>
      </rPr>
      <t>設置とする場合には、</t>
    </r>
    <r>
      <rPr>
        <sz val="11"/>
        <rFont val="ＭＳ Ｐゴシック"/>
        <family val="3"/>
        <charset val="128"/>
      </rPr>
      <t>吊下用金具</t>
    </r>
    <r>
      <rPr>
        <sz val="11"/>
        <rFont val="ＭＳ Ｐゴシック"/>
        <family val="3"/>
        <charset val="128"/>
      </rPr>
      <t>が必要です。</t>
    </r>
    <r>
      <rPr>
        <sz val="11"/>
        <rFont val="ＭＳ Ｐゴシック"/>
        <family val="3"/>
        <charset val="128"/>
      </rPr>
      <t>（東京電力</t>
    </r>
    <r>
      <rPr>
        <sz val="11"/>
        <rFont val="ＭＳ Ｐゴシック"/>
        <family val="3"/>
        <charset val="128"/>
      </rPr>
      <t>にて</t>
    </r>
    <r>
      <rPr>
        <sz val="11"/>
        <rFont val="ＭＳ Ｐゴシック"/>
        <family val="3"/>
        <charset val="128"/>
      </rPr>
      <t>準備</t>
    </r>
    <r>
      <rPr>
        <sz val="11"/>
        <rFont val="ＭＳ Ｐゴシック"/>
        <family val="3"/>
        <charset val="128"/>
      </rPr>
      <t>いたします</t>
    </r>
    <r>
      <rPr>
        <sz val="11"/>
        <rFont val="ＭＳ Ｐゴシック"/>
        <family val="3"/>
        <charset val="128"/>
      </rPr>
      <t>）</t>
    </r>
    <rPh sb="9" eb="11">
      <t>セッチ</t>
    </rPh>
    <rPh sb="14" eb="16">
      <t>バアイ</t>
    </rPh>
    <rPh sb="21" eb="22">
      <t>ヨウ</t>
    </rPh>
    <rPh sb="25" eb="27">
      <t>ヒツヨウ</t>
    </rPh>
    <phoneticPr fontId="2"/>
  </si>
  <si>
    <r>
      <t>●</t>
    </r>
    <r>
      <rPr>
        <sz val="11"/>
        <rFont val="ＭＳ Ｐゴシック"/>
        <family val="3"/>
        <charset val="128"/>
      </rPr>
      <t>ＶＣＴから計量器までの</t>
    </r>
    <r>
      <rPr>
        <sz val="11"/>
        <rFont val="ＭＳ Ｐゴシック"/>
        <family val="3"/>
        <charset val="128"/>
      </rPr>
      <t>ケーブル</t>
    </r>
    <r>
      <rPr>
        <sz val="11"/>
        <rFont val="ＭＳ Ｐゴシック"/>
        <family val="3"/>
        <charset val="128"/>
      </rPr>
      <t>亘長</t>
    </r>
    <r>
      <rPr>
        <sz val="11"/>
        <rFont val="ＭＳ Ｐゴシック"/>
        <family val="3"/>
        <charset val="128"/>
      </rPr>
      <t>が100mを超過</t>
    </r>
    <r>
      <rPr>
        <sz val="11"/>
        <rFont val="ＭＳ Ｐゴシック"/>
        <family val="3"/>
        <charset val="128"/>
      </rPr>
      <t>する際</t>
    </r>
    <r>
      <rPr>
        <sz val="11"/>
        <rFont val="ＭＳ Ｐゴシック"/>
        <family val="3"/>
        <charset val="128"/>
      </rPr>
      <t>は</t>
    </r>
    <r>
      <rPr>
        <sz val="11"/>
        <rFont val="ＭＳ Ｐゴシック"/>
        <family val="3"/>
        <charset val="128"/>
      </rPr>
      <t>、</t>
    </r>
    <r>
      <rPr>
        <sz val="11"/>
        <rFont val="ＭＳ Ｐゴシック"/>
        <family val="3"/>
        <charset val="128"/>
      </rPr>
      <t>お客さま</t>
    </r>
    <r>
      <rPr>
        <sz val="11"/>
        <rFont val="ＭＳ Ｐゴシック"/>
        <family val="3"/>
        <charset val="128"/>
      </rPr>
      <t>にて材料の準備と</t>
    </r>
    <r>
      <rPr>
        <sz val="11"/>
        <rFont val="ＭＳ Ｐゴシック"/>
        <family val="3"/>
        <charset val="128"/>
      </rPr>
      <t>施工をお願いいたします。</t>
    </r>
    <rPh sb="6" eb="9">
      <t>ケイリョウキ</t>
    </rPh>
    <rPh sb="16" eb="18">
      <t>コウチョウ</t>
    </rPh>
    <rPh sb="28" eb="29">
      <t>サイ</t>
    </rPh>
    <rPh sb="37" eb="39">
      <t>ザイリョウ</t>
    </rPh>
    <rPh sb="40" eb="42">
      <t>ジュンビ</t>
    </rPh>
    <phoneticPr fontId="1"/>
  </si>
  <si>
    <r>
      <t>●</t>
    </r>
    <r>
      <rPr>
        <sz val="11"/>
        <rFont val="ＭＳ Ｐゴシック"/>
        <family val="3"/>
        <charset val="128"/>
      </rPr>
      <t>ＶＣＴリード線と</t>
    </r>
    <r>
      <rPr>
        <sz val="11"/>
        <rFont val="ＭＳ Ｐゴシック"/>
        <family val="3"/>
        <charset val="128"/>
      </rPr>
      <t>お客さま</t>
    </r>
    <r>
      <rPr>
        <sz val="11"/>
        <rFont val="ＭＳ Ｐゴシック"/>
        <family val="3"/>
        <charset val="128"/>
      </rPr>
      <t>配線の</t>
    </r>
    <r>
      <rPr>
        <sz val="11"/>
        <rFont val="ＭＳ Ｐゴシック"/>
        <family val="3"/>
        <charset val="128"/>
      </rPr>
      <t>接続材料の準備は不要です。</t>
    </r>
    <rPh sb="7" eb="8">
      <t>セン</t>
    </rPh>
    <rPh sb="13" eb="15">
      <t>ハイセン</t>
    </rPh>
    <rPh sb="24" eb="26">
      <t>フヨウ</t>
    </rPh>
    <phoneticPr fontId="1"/>
  </si>
  <si>
    <r>
      <t>●</t>
    </r>
    <r>
      <rPr>
        <sz val="11"/>
        <rFont val="ＭＳ Ｐゴシック"/>
        <family val="3"/>
        <charset val="128"/>
      </rPr>
      <t>ＶＣＴ</t>
    </r>
    <r>
      <rPr>
        <sz val="11"/>
        <rFont val="ＭＳ Ｐゴシック"/>
        <family val="3"/>
        <charset val="128"/>
      </rPr>
      <t>リード線と接続する</t>
    </r>
    <r>
      <rPr>
        <sz val="11"/>
        <rFont val="ＭＳ Ｐゴシック"/>
        <family val="3"/>
        <charset val="128"/>
      </rPr>
      <t>お客さま配線</t>
    </r>
    <r>
      <rPr>
        <sz val="11"/>
        <rFont val="ＭＳ Ｐゴシック"/>
        <family val="3"/>
        <charset val="128"/>
      </rPr>
      <t>に、圧着端子（RD端子）の取付をお願いいたします。</t>
    </r>
    <rPh sb="14" eb="15">
      <t>キャク</t>
    </rPh>
    <rPh sb="17" eb="19">
      <t>ハイセン</t>
    </rPh>
    <rPh sb="36" eb="37">
      <t>ネガ</t>
    </rPh>
    <phoneticPr fontId="1"/>
  </si>
  <si>
    <r>
      <t>●柱上に</t>
    </r>
    <r>
      <rPr>
        <sz val="11"/>
        <rFont val="ＭＳ Ｐゴシック"/>
        <family val="3"/>
        <charset val="128"/>
      </rPr>
      <t>ＶＣＴ</t>
    </r>
    <r>
      <rPr>
        <sz val="11"/>
        <rFont val="ＭＳ Ｐゴシック"/>
        <family val="3"/>
        <charset val="128"/>
      </rPr>
      <t>を設置する場合は、</t>
    </r>
    <r>
      <rPr>
        <sz val="11"/>
        <rFont val="ＭＳ Ｐゴシック"/>
        <family val="3"/>
        <charset val="128"/>
      </rPr>
      <t>ＶＣＴリード線</t>
    </r>
    <r>
      <rPr>
        <sz val="11"/>
        <rFont val="ＭＳ Ｐゴシック"/>
        <family val="3"/>
        <charset val="128"/>
      </rPr>
      <t>と接続する</t>
    </r>
    <r>
      <rPr>
        <sz val="11"/>
        <rFont val="ＭＳ Ｐゴシック"/>
        <family val="3"/>
        <charset val="128"/>
      </rPr>
      <t>お客さま配線</t>
    </r>
    <r>
      <rPr>
        <sz val="11"/>
        <rFont val="ＭＳ Ｐゴシック"/>
        <family val="3"/>
        <charset val="128"/>
      </rPr>
      <t>に、圧着端子（R端子）の取付をお願いいたします。</t>
    </r>
    <rPh sb="22" eb="23">
      <t>セン</t>
    </rPh>
    <rPh sb="29" eb="30">
      <t>キャク</t>
    </rPh>
    <rPh sb="32" eb="34">
      <t>ハイセン</t>
    </rPh>
    <rPh sb="50" eb="51">
      <t>ネガ</t>
    </rPh>
    <phoneticPr fontId="1"/>
  </si>
  <si>
    <t>●圧着端子をお客さまにて準備し、配線への取付けを当社に依頼される場合は、『接続工事に関する承諾書』をご提出ください。</t>
    <phoneticPr fontId="1"/>
  </si>
  <si>
    <t>【計量器】</t>
    <rPh sb="1" eb="4">
      <t>ケイリョウキ</t>
    </rPh>
    <phoneticPr fontId="2"/>
  </si>
  <si>
    <r>
      <t>●お客さまにて計器箱をご用意いただく場合は、</t>
    </r>
    <r>
      <rPr>
        <sz val="11"/>
        <rFont val="ＭＳ Ｐゴシック"/>
        <family val="3"/>
        <charset val="128"/>
      </rPr>
      <t>計器箱</t>
    </r>
    <r>
      <rPr>
        <sz val="11"/>
        <rFont val="ＭＳ Ｐゴシック"/>
        <family val="3"/>
        <charset val="128"/>
      </rPr>
      <t>仕様についての資料提出をお願いいたします。</t>
    </r>
    <rPh sb="12" eb="14">
      <t>ヨウイ</t>
    </rPh>
    <rPh sb="22" eb="24">
      <t>ケイキ</t>
    </rPh>
    <rPh sb="24" eb="25">
      <t>バコ</t>
    </rPh>
    <rPh sb="32" eb="34">
      <t>シリョウ</t>
    </rPh>
    <rPh sb="38" eb="39">
      <t>ネガ</t>
    </rPh>
    <phoneticPr fontId="1"/>
  </si>
  <si>
    <r>
      <t>●</t>
    </r>
    <r>
      <rPr>
        <sz val="11"/>
        <rFont val="ＭＳ Ｐゴシック"/>
        <family val="3"/>
        <charset val="128"/>
      </rPr>
      <t>計量器</t>
    </r>
    <r>
      <rPr>
        <sz val="11"/>
        <rFont val="ＭＳ Ｐゴシック"/>
        <family val="3"/>
        <charset val="128"/>
      </rPr>
      <t>取付箇所が鋼板等の場合は、取付穴の加工</t>
    </r>
    <r>
      <rPr>
        <sz val="11"/>
        <rFont val="ＭＳ Ｐゴシック"/>
        <family val="3"/>
        <charset val="128"/>
      </rPr>
      <t>および</t>
    </r>
    <r>
      <rPr>
        <sz val="11"/>
        <rFont val="ＭＳ Ｐゴシック"/>
        <family val="3"/>
        <charset val="128"/>
      </rPr>
      <t>ボルト・ナット類のご用意をお願いいたします。（Ｍ５のボルト×３本）</t>
    </r>
    <rPh sb="1" eb="4">
      <t>ケイリョウキ</t>
    </rPh>
    <rPh sb="9" eb="11">
      <t>コウバン</t>
    </rPh>
    <rPh sb="40" eb="41">
      <t>ネガ</t>
    </rPh>
    <phoneticPr fontId="1"/>
  </si>
  <si>
    <r>
      <t>●</t>
    </r>
    <r>
      <rPr>
        <sz val="11"/>
        <rFont val="ＭＳ Ｐゴシック"/>
        <family val="3"/>
        <charset val="128"/>
      </rPr>
      <t>お客さまにてご</t>
    </r>
    <r>
      <rPr>
        <sz val="11"/>
        <rFont val="ＭＳ Ｐゴシック"/>
        <family val="3"/>
        <charset val="128"/>
      </rPr>
      <t>用意いただく計器取付板に、直接計量器を取付させていただきます。</t>
    </r>
    <rPh sb="2" eb="3">
      <t>キャク</t>
    </rPh>
    <rPh sb="14" eb="16">
      <t>ケイキ</t>
    </rPh>
    <rPh sb="16" eb="18">
      <t>トリツケ</t>
    </rPh>
    <rPh sb="18" eb="19">
      <t>イタ</t>
    </rPh>
    <rPh sb="21" eb="23">
      <t>チョクセツ</t>
    </rPh>
    <rPh sb="23" eb="26">
      <t>ケイリョウキ</t>
    </rPh>
    <rPh sb="27" eb="29">
      <t>トリツケ</t>
    </rPh>
    <phoneticPr fontId="1"/>
  </si>
  <si>
    <t>●屋内用組合計器箱をボルトで固定できるよう、取付箇所の加工および固定用のボルト・ナット類をご用意ください。（Ｍ６のボルト×４本）</t>
    <phoneticPr fontId="1"/>
  </si>
  <si>
    <t>●計器箱は自立式のため、固定穴位置に合わせて基礎ボルト・ナット類の施工をお願いいたします。（アンカーボルトＬ形Ｍ12　Ｌ=160mm)</t>
    <phoneticPr fontId="1"/>
  </si>
  <si>
    <t>【自動検針】</t>
    <rPh sb="1" eb="3">
      <t>ジドウ</t>
    </rPh>
    <rPh sb="3" eb="5">
      <t>ケンシン</t>
    </rPh>
    <phoneticPr fontId="2"/>
  </si>
  <si>
    <t>●自動検針に伴い、計量器上部に自動検針用端末を取付いたします。（詳細は「自動検針端末取付の概要リーフレット」）</t>
    <rPh sb="1" eb="3">
      <t>ジドウ</t>
    </rPh>
    <rPh sb="3" eb="5">
      <t>ケンシン</t>
    </rPh>
    <rPh sb="6" eb="7">
      <t>トモナ</t>
    </rPh>
    <rPh sb="9" eb="12">
      <t>ケイリョウキ</t>
    </rPh>
    <rPh sb="12" eb="14">
      <t>ジョウブ</t>
    </rPh>
    <rPh sb="15" eb="17">
      <t>ジドウ</t>
    </rPh>
    <rPh sb="17" eb="19">
      <t>ケンシン</t>
    </rPh>
    <rPh sb="19" eb="20">
      <t>ヨウ</t>
    </rPh>
    <rPh sb="20" eb="22">
      <t>タンマツ</t>
    </rPh>
    <rPh sb="23" eb="25">
      <t>トリツケ</t>
    </rPh>
    <phoneticPr fontId="1"/>
  </si>
  <si>
    <r>
      <t>●アンテナケーブルを通線するための</t>
    </r>
    <r>
      <rPr>
        <sz val="11"/>
        <rFont val="ＭＳ Ｐゴシック"/>
        <family val="3"/>
        <charset val="128"/>
      </rPr>
      <t>ケーブル引出し</t>
    </r>
    <r>
      <rPr>
        <sz val="11"/>
        <rFont val="ＭＳ Ｐゴシック"/>
        <family val="3"/>
        <charset val="128"/>
      </rPr>
      <t>口</t>
    </r>
    <r>
      <rPr>
        <sz val="11"/>
        <rFont val="ＭＳ Ｐゴシック"/>
        <family val="3"/>
        <charset val="128"/>
      </rPr>
      <t>と通線ルート</t>
    </r>
    <r>
      <rPr>
        <sz val="11"/>
        <rFont val="ＭＳ Ｐゴシック"/>
        <family val="3"/>
        <charset val="128"/>
      </rPr>
      <t>の確保をお願いいたします。</t>
    </r>
    <rPh sb="21" eb="23">
      <t>ヒキダ</t>
    </rPh>
    <rPh sb="26" eb="28">
      <t>ツウセン</t>
    </rPh>
    <phoneticPr fontId="1"/>
  </si>
  <si>
    <r>
      <t>●</t>
    </r>
    <r>
      <rPr>
        <sz val="11"/>
        <rFont val="ＭＳ Ｐゴシック"/>
        <family val="3"/>
        <charset val="128"/>
      </rPr>
      <t>キュービクル</t>
    </r>
    <r>
      <rPr>
        <sz val="11"/>
        <rFont val="ＭＳ Ｐゴシック"/>
        <family val="3"/>
        <charset val="128"/>
      </rPr>
      <t>に</t>
    </r>
    <r>
      <rPr>
        <sz val="11"/>
        <rFont val="ＭＳ Ｐゴシック"/>
        <family val="3"/>
        <charset val="128"/>
      </rPr>
      <t>アンテナケーブル引出し口</t>
    </r>
    <r>
      <rPr>
        <sz val="11"/>
        <rFont val="ＭＳ Ｐゴシック"/>
        <family val="3"/>
        <charset val="128"/>
      </rPr>
      <t>が無い場合は、</t>
    </r>
    <r>
      <rPr>
        <sz val="11"/>
        <rFont val="ＭＳ Ｐゴシック"/>
        <family val="3"/>
        <charset val="128"/>
      </rPr>
      <t>キュービクル</t>
    </r>
    <r>
      <rPr>
        <sz val="11"/>
        <rFont val="ＭＳ Ｐゴシック"/>
        <family val="3"/>
        <charset val="128"/>
      </rPr>
      <t>側面</t>
    </r>
    <r>
      <rPr>
        <sz val="11"/>
        <rFont val="ＭＳ Ｐゴシック"/>
        <family val="3"/>
        <charset val="128"/>
      </rPr>
      <t>等への</t>
    </r>
    <r>
      <rPr>
        <sz val="11"/>
        <rFont val="ＭＳ Ｐゴシック"/>
        <family val="3"/>
        <charset val="128"/>
      </rPr>
      <t>穴開け（２８φ）をお願いいたします。</t>
    </r>
    <rPh sb="16" eb="18">
      <t>ヒキダ</t>
    </rPh>
    <rPh sb="19" eb="20">
      <t>グチ</t>
    </rPh>
    <rPh sb="35" eb="36">
      <t>トウ</t>
    </rPh>
    <phoneticPr fontId="2"/>
  </si>
  <si>
    <t>●電波が受信できない場合には、受信可能な場所（地上階等）まで同軸ケーブルを敷設するルートの確保をお願いする場合がございます。</t>
    <rPh sb="1" eb="3">
      <t>デンパ</t>
    </rPh>
    <rPh sb="4" eb="6">
      <t>ジュシン</t>
    </rPh>
    <rPh sb="10" eb="12">
      <t>バアイ</t>
    </rPh>
    <rPh sb="15" eb="17">
      <t>ジュシン</t>
    </rPh>
    <rPh sb="17" eb="19">
      <t>カノウ</t>
    </rPh>
    <rPh sb="20" eb="22">
      <t>バショ</t>
    </rPh>
    <rPh sb="23" eb="25">
      <t>チジョウ</t>
    </rPh>
    <rPh sb="25" eb="26">
      <t>カイ</t>
    </rPh>
    <rPh sb="26" eb="27">
      <t>トウ</t>
    </rPh>
    <rPh sb="30" eb="32">
      <t>ドウジク</t>
    </rPh>
    <rPh sb="37" eb="39">
      <t>フセツ</t>
    </rPh>
    <rPh sb="45" eb="47">
      <t>カクホ</t>
    </rPh>
    <rPh sb="49" eb="50">
      <t>ネガ</t>
    </rPh>
    <rPh sb="53" eb="55">
      <t>バアイ</t>
    </rPh>
    <phoneticPr fontId="2"/>
  </si>
  <si>
    <t>【電力品質】</t>
    <rPh sb="1" eb="3">
      <t>デンリョク</t>
    </rPh>
    <rPh sb="3" eb="5">
      <t>ヒンシツ</t>
    </rPh>
    <phoneticPr fontId="2"/>
  </si>
  <si>
    <t>●高調波対策が必要な場合がございますので、早めに高調波流出電流計算書のご提出をお願いいたします。</t>
    <rPh sb="1" eb="4">
      <t>コウチョウハ</t>
    </rPh>
    <rPh sb="4" eb="6">
      <t>タイサク</t>
    </rPh>
    <rPh sb="7" eb="9">
      <t>ヒツヨウ</t>
    </rPh>
    <rPh sb="10" eb="12">
      <t>バアイ</t>
    </rPh>
    <rPh sb="21" eb="22">
      <t>ハヤ</t>
    </rPh>
    <rPh sb="24" eb="27">
      <t>コウチョウハ</t>
    </rPh>
    <rPh sb="27" eb="29">
      <t>リュウシュツ</t>
    </rPh>
    <rPh sb="29" eb="31">
      <t>デンリュウ</t>
    </rPh>
    <rPh sb="31" eb="34">
      <t>ケイサンショ</t>
    </rPh>
    <rPh sb="40" eb="41">
      <t>ネガ</t>
    </rPh>
    <phoneticPr fontId="1"/>
  </si>
  <si>
    <t>●フリッカ対策必要有無を検討するため、早めに技術資料・仕様書のご提出をお願いいたします。</t>
    <rPh sb="5" eb="7">
      <t>タイサク</t>
    </rPh>
    <rPh sb="7" eb="9">
      <t>ヒツヨウ</t>
    </rPh>
    <rPh sb="9" eb="11">
      <t>ウム</t>
    </rPh>
    <rPh sb="12" eb="14">
      <t>ケントウ</t>
    </rPh>
    <rPh sb="19" eb="20">
      <t>ハヤ</t>
    </rPh>
    <rPh sb="22" eb="24">
      <t>ギジュツ</t>
    </rPh>
    <rPh sb="24" eb="26">
      <t>シリョウ</t>
    </rPh>
    <rPh sb="27" eb="30">
      <t>シヨウショ</t>
    </rPh>
    <rPh sb="36" eb="37">
      <t>ネガ</t>
    </rPh>
    <phoneticPr fontId="1"/>
  </si>
  <si>
    <t>【その他】</t>
    <rPh sb="3" eb="4">
      <t>タ</t>
    </rPh>
    <phoneticPr fontId="2"/>
  </si>
  <si>
    <r>
      <t>●</t>
    </r>
    <r>
      <rPr>
        <sz val="11"/>
        <rFont val="ＭＳ Ｐゴシック"/>
        <family val="3"/>
        <charset val="128"/>
      </rPr>
      <t>新たに敷設した</t>
    </r>
    <r>
      <rPr>
        <sz val="11"/>
        <rFont val="ＭＳ Ｐゴシック"/>
        <family val="3"/>
        <charset val="128"/>
      </rPr>
      <t>お客さまケーブル</t>
    </r>
    <r>
      <rPr>
        <sz val="11"/>
        <rFont val="ＭＳ Ｐゴシック"/>
        <family val="3"/>
        <charset val="128"/>
      </rPr>
      <t>へ圧着</t>
    </r>
    <r>
      <rPr>
        <sz val="11"/>
        <rFont val="ＭＳ Ｐゴシック"/>
        <family val="3"/>
        <charset val="128"/>
      </rPr>
      <t>端子</t>
    </r>
    <r>
      <rPr>
        <sz val="11"/>
        <rFont val="ＭＳ Ｐゴシック"/>
        <family val="3"/>
        <charset val="128"/>
      </rPr>
      <t>（ＲＤ端子）</t>
    </r>
    <r>
      <rPr>
        <sz val="11"/>
        <rFont val="ＭＳ Ｐゴシック"/>
        <family val="3"/>
        <charset val="128"/>
      </rPr>
      <t>の準備・施工をお願いいたします。</t>
    </r>
    <rPh sb="1" eb="2">
      <t>アラ</t>
    </rPh>
    <rPh sb="4" eb="6">
      <t>フセツ</t>
    </rPh>
    <rPh sb="17" eb="19">
      <t>アッチャク</t>
    </rPh>
    <rPh sb="24" eb="26">
      <t>タンシ</t>
    </rPh>
    <phoneticPr fontId="1"/>
  </si>
  <si>
    <t>●本線・予備線（予備電源）供給および非常用発電機を設置される場合は、インターロックのシーケンス図をご提出ください。</t>
    <rPh sb="1" eb="3">
      <t>ホンセン</t>
    </rPh>
    <rPh sb="4" eb="6">
      <t>ヨビ</t>
    </rPh>
    <rPh sb="6" eb="7">
      <t>セン</t>
    </rPh>
    <rPh sb="8" eb="10">
      <t>ヨビ</t>
    </rPh>
    <rPh sb="10" eb="12">
      <t>デンゲン</t>
    </rPh>
    <rPh sb="13" eb="15">
      <t>キョウキュウ</t>
    </rPh>
    <rPh sb="18" eb="21">
      <t>ヒジョウヨウ</t>
    </rPh>
    <rPh sb="21" eb="24">
      <t>ハツデンキ</t>
    </rPh>
    <rPh sb="25" eb="27">
      <t>セッチ</t>
    </rPh>
    <rPh sb="30" eb="32">
      <t>バアイ</t>
    </rPh>
    <rPh sb="47" eb="48">
      <t>ズ</t>
    </rPh>
    <rPh sb="50" eb="52">
      <t>テイシュツ</t>
    </rPh>
    <phoneticPr fontId="2"/>
  </si>
  <si>
    <t>●お客さま受電に伴う当社社員の立ち会いはございません。</t>
  </si>
  <si>
    <t>●ＯＣＲ整定値の変更をご希望の際は、ご連絡ください。</t>
    <rPh sb="4" eb="5">
      <t>セイ</t>
    </rPh>
    <rPh sb="5" eb="6">
      <t>テイ</t>
    </rPh>
    <rPh sb="6" eb="7">
      <t>チ</t>
    </rPh>
    <rPh sb="8" eb="10">
      <t>ヘンコウ</t>
    </rPh>
    <rPh sb="12" eb="14">
      <t>キボウ</t>
    </rPh>
    <rPh sb="15" eb="16">
      <t>サイ</t>
    </rPh>
    <rPh sb="19" eb="21">
      <t>レンラク</t>
    </rPh>
    <phoneticPr fontId="2"/>
  </si>
  <si>
    <t>●受電設備への経路において、螺旋階段や垂直梯子は認められません。</t>
    <rPh sb="1" eb="3">
      <t>ジュデン</t>
    </rPh>
    <rPh sb="3" eb="5">
      <t>セツビ</t>
    </rPh>
    <rPh sb="7" eb="9">
      <t>ケイロ</t>
    </rPh>
    <rPh sb="14" eb="18">
      <t>ラセンカイダン</t>
    </rPh>
    <rPh sb="19" eb="21">
      <t>スイチョク</t>
    </rPh>
    <rPh sb="21" eb="23">
      <t>バシゴ</t>
    </rPh>
    <rPh sb="24" eb="25">
      <t>ミト</t>
    </rPh>
    <phoneticPr fontId="2"/>
  </si>
  <si>
    <t>特記事項欄への入力内容サポート機能を追加</t>
    <rPh sb="0" eb="2">
      <t>トッキ</t>
    </rPh>
    <rPh sb="2" eb="4">
      <t>ジコウ</t>
    </rPh>
    <rPh sb="4" eb="5">
      <t>ラン</t>
    </rPh>
    <rPh sb="7" eb="9">
      <t>ニュウリョク</t>
    </rPh>
    <rPh sb="9" eb="11">
      <t>ナイヨウ</t>
    </rPh>
    <rPh sb="15" eb="17">
      <t>キノウ</t>
    </rPh>
    <rPh sb="18" eb="20">
      <t>ツイカ</t>
    </rPh>
    <phoneticPr fontId="23"/>
  </si>
  <si>
    <t>　　ＡＣ</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</si>
</sst>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_ "/>
    <numFmt numFmtId="177" formatCode="yyyy/m/d\ h:mm;@"/>
    <numFmt numFmtId="178" formatCode="0&quot;ｋＷ&quot;"/>
    <numFmt numFmtId="179" formatCode="[$-411]ggge&quot;年&quot;m&quot;月&quot;d&quot;日&quot;;@"/>
    <numFmt numFmtId="180" formatCode="m&quot;月&quot;d&quot;日&quot;;@"/>
    <numFmt numFmtId="181" formatCode="0&quot;階&quot;"/>
    <numFmt numFmtId="182" formatCode="&quot;G&quot;0&quot;A&quot;"/>
    <numFmt numFmtId="183" formatCode="0&quot;サイクル&quot;"/>
    <numFmt numFmtId="184" formatCode="0.0&quot;ｋＡ&quot;"/>
    <numFmt numFmtId="185" formatCode="0&quot;A&quot;"/>
    <numFmt numFmtId="186" formatCode="0_);[Red]\(0\)"/>
    <numFmt numFmtId="187" formatCode="0&quot;±&quot;0&quot;A&quot;"/>
    <numFmt numFmtId="188" formatCode="0.0&quot;A&quot;"/>
    <numFmt numFmtId="189" formatCode="0&quot;Ｖ&quot;"/>
    <numFmt numFmtId="190" formatCode="0.0&quot;sec&quot;"/>
    <numFmt numFmtId="191" formatCode="0&quot;/5A&quot;"/>
    <numFmt numFmtId="192" formatCode="&quot;ｎ &gt; &quot;00"/>
    <numFmt numFmtId="193" formatCode="0000.000"/>
    <numFmt numFmtId="194" formatCode="0.000"/>
    <numFmt numFmtId="195" formatCode="00.00"/>
    <numFmt numFmtId="196" formatCode="yy&quot;年&quot;m&quot;月&quot;"/>
    <numFmt numFmtId="197" formatCode="0&quot;%&quot;"/>
    <numFmt numFmtId="198" formatCode="yyyy&quot;年&quot;m&quot;月&quot;;@"/>
    <numFmt numFmtId="199" formatCode="0&quot;組&quot;"/>
    <numFmt numFmtId="200" formatCode="0_ "/>
  </numFmts>
  <fonts count="90">
    <font>
      <sz val="11"/>
      <color theme="1"/>
      <name val="ＭＳ Ｐゴシック"/>
      <family val="3"/>
      <charset val="128"/>
      <scheme val="minor"/>
    </font>
    <font>
      <sz val="6"/>
      <name val="ＭＳ Ｐゴシック"/>
      <family val="3"/>
      <charset val="128"/>
    </font>
    <font>
      <sz val="11"/>
      <name val="ＭＳ Ｐゴシック"/>
      <family val="3"/>
      <charset val="128"/>
    </font>
    <font>
      <sz val="11"/>
      <color indexed="8"/>
      <name val="HG丸ｺﾞｼｯｸM-PRO"/>
      <family val="3"/>
      <charset val="128"/>
    </font>
    <font>
      <sz val="11"/>
      <name val="HG丸ｺﾞｼｯｸM-PRO"/>
      <family val="3"/>
      <charset val="128"/>
    </font>
    <font>
      <b/>
      <u/>
      <sz val="16"/>
      <color indexed="8"/>
      <name val="ＭＳ Ｐゴシック"/>
      <family val="3"/>
      <charset val="128"/>
    </font>
    <font>
      <sz val="10"/>
      <color indexed="8"/>
      <name val="ＭＳ Ｐゴシック"/>
      <family val="3"/>
      <charset val="128"/>
    </font>
    <font>
      <sz val="11"/>
      <color indexed="8"/>
      <name val="HG丸ｺﾞｼｯｸM-PRO"/>
      <family val="3"/>
      <charset val="128"/>
    </font>
    <font>
      <sz val="10"/>
      <color indexed="8"/>
      <name val="HG丸ｺﾞｼｯｸM-PRO"/>
      <family val="3"/>
      <charset val="128"/>
    </font>
    <font>
      <sz val="11"/>
      <color indexed="10"/>
      <name val="HG丸ｺﾞｼｯｸM-PRO"/>
      <family val="3"/>
      <charset val="128"/>
    </font>
    <font>
      <sz val="9"/>
      <color indexed="8"/>
      <name val="HG丸ｺﾞｼｯｸM-PRO"/>
      <family val="3"/>
      <charset val="128"/>
    </font>
    <font>
      <sz val="12"/>
      <color indexed="8"/>
      <name val="ＭＳ Ｐゴシック"/>
      <family val="3"/>
      <charset val="128"/>
    </font>
    <font>
      <b/>
      <sz val="12"/>
      <color indexed="9"/>
      <name val="ＭＳ Ｐゴシック"/>
      <family val="3"/>
      <charset val="128"/>
    </font>
    <font>
      <b/>
      <sz val="12"/>
      <name val="ＭＳ Ｐゴシック"/>
      <family val="3"/>
      <charset val="128"/>
    </font>
    <font>
      <sz val="12"/>
      <name val="ＭＳ Ｐゴシック"/>
      <family val="3"/>
      <charset val="128"/>
    </font>
    <font>
      <b/>
      <sz val="12"/>
      <name val="Arial"/>
      <family val="2"/>
    </font>
    <font>
      <b/>
      <sz val="12"/>
      <color indexed="8"/>
      <name val="ＭＳ Ｐゴシック"/>
      <family val="3"/>
      <charset val="128"/>
    </font>
    <font>
      <b/>
      <sz val="12"/>
      <color indexed="8"/>
      <name val="Arial"/>
      <family val="2"/>
    </font>
    <font>
      <b/>
      <u/>
      <sz val="16"/>
      <color indexed="8"/>
      <name val="HG丸ｺﾞｼｯｸM-PRO"/>
      <family val="3"/>
      <charset val="128"/>
    </font>
    <font>
      <b/>
      <sz val="11"/>
      <color indexed="8"/>
      <name val="HG丸ｺﾞｼｯｸM-PRO"/>
      <family val="3"/>
      <charset val="128"/>
    </font>
    <font>
      <sz val="10"/>
      <name val="HG丸ｺﾞｼｯｸM-PRO"/>
      <family val="3"/>
      <charset val="128"/>
    </font>
    <font>
      <sz val="8"/>
      <color indexed="8"/>
      <name val="HG丸ｺﾞｼｯｸM-PRO"/>
      <family val="3"/>
      <charset val="128"/>
    </font>
    <font>
      <sz val="8"/>
      <name val="HG丸ｺﾞｼｯｸM-PRO"/>
      <family val="3"/>
      <charset val="128"/>
    </font>
    <font>
      <sz val="6"/>
      <name val="ＭＳ Ｐゴシック"/>
      <family val="3"/>
      <charset val="128"/>
    </font>
    <font>
      <sz val="10"/>
      <name val="ＭＳ Ｐゴシック"/>
      <family val="3"/>
      <charset val="128"/>
    </font>
    <font>
      <sz val="9"/>
      <name val="HG丸ｺﾞｼｯｸM-PRO"/>
      <family val="3"/>
      <charset val="128"/>
    </font>
    <font>
      <sz val="11"/>
      <color indexed="10"/>
      <name val="ＭＳ Ｐゴシック"/>
      <family val="3"/>
      <charset val="128"/>
    </font>
    <font>
      <b/>
      <sz val="11"/>
      <name val="HG丸ｺﾞｼｯｸM-PRO"/>
      <family val="3"/>
      <charset val="128"/>
    </font>
    <font>
      <sz val="12"/>
      <name val="HG丸ｺﾞｼｯｸM-PRO"/>
      <family val="3"/>
      <charset val="128"/>
    </font>
    <font>
      <b/>
      <sz val="16"/>
      <name val="HG丸ｺﾞｼｯｸM-PRO"/>
      <family val="3"/>
      <charset val="128"/>
    </font>
    <font>
      <vertAlign val="superscript"/>
      <sz val="9"/>
      <name val="HG丸ｺﾞｼｯｸM-PRO"/>
      <family val="3"/>
      <charset val="128"/>
    </font>
    <font>
      <b/>
      <sz val="14"/>
      <name val="ＪＳ明朝"/>
      <family val="1"/>
      <charset val="128"/>
    </font>
    <font>
      <sz val="11"/>
      <name val="ＪＳ明朝"/>
      <family val="1"/>
      <charset val="128"/>
    </font>
    <font>
      <sz val="10"/>
      <color indexed="10"/>
      <name val="ＭＳ Ｐゴシック"/>
      <family val="3"/>
      <charset val="128"/>
    </font>
    <font>
      <sz val="11"/>
      <color indexed="10"/>
      <name val="ＪＳ明朝"/>
      <family val="1"/>
      <charset val="128"/>
    </font>
    <font>
      <sz val="11"/>
      <color indexed="10"/>
      <name val="ＭＳ Ｐゴシック"/>
      <family val="3"/>
      <charset val="128"/>
    </font>
    <font>
      <sz val="11"/>
      <color indexed="12"/>
      <name val="ＪＳ明朝"/>
      <family val="1"/>
      <charset val="128"/>
    </font>
    <font>
      <b/>
      <sz val="16"/>
      <name val="ＭＳ Ｐゴシック"/>
      <family val="3"/>
      <charset val="128"/>
    </font>
    <font>
      <b/>
      <sz val="11"/>
      <color indexed="10"/>
      <name val="ＭＳ Ｐゴシック"/>
      <family val="3"/>
      <charset val="128"/>
    </font>
    <font>
      <sz val="11"/>
      <color indexed="9"/>
      <name val="ＭＳ Ｐゴシック"/>
      <family val="3"/>
      <charset val="128"/>
    </font>
    <font>
      <sz val="11"/>
      <color indexed="43"/>
      <name val="ＭＳ Ｐゴシック"/>
      <family val="3"/>
      <charset val="128"/>
    </font>
    <font>
      <vertAlign val="superscript"/>
      <sz val="8"/>
      <name val="ＭＳ Ｐゴシック"/>
      <family val="3"/>
      <charset val="128"/>
    </font>
    <font>
      <u/>
      <sz val="24"/>
      <name val="ＭＳ Ｐ明朝"/>
      <family val="1"/>
      <charset val="128"/>
    </font>
    <font>
      <sz val="11"/>
      <name val="ＭＳ Ｐ明朝"/>
      <family val="1"/>
      <charset val="128"/>
    </font>
    <font>
      <sz val="14"/>
      <name val="ＭＳ Ｐ明朝"/>
      <family val="1"/>
      <charset val="128"/>
    </font>
    <font>
      <b/>
      <sz val="20"/>
      <name val="ＭＳ Ｐ明朝"/>
      <family val="1"/>
      <charset val="128"/>
    </font>
    <font>
      <sz val="12"/>
      <name val="ＭＳ Ｐ明朝"/>
      <family val="1"/>
      <charset val="128"/>
    </font>
    <font>
      <b/>
      <sz val="18"/>
      <name val="ＭＳ Ｐ明朝"/>
      <family val="1"/>
      <charset val="128"/>
    </font>
    <font>
      <b/>
      <sz val="16"/>
      <name val="ＭＳ Ｐ明朝"/>
      <family val="1"/>
      <charset val="128"/>
    </font>
    <font>
      <vertAlign val="superscript"/>
      <sz val="12"/>
      <name val="ＭＳ Ｐ明朝"/>
      <family val="1"/>
      <charset val="128"/>
    </font>
    <font>
      <b/>
      <sz val="14"/>
      <name val="ＭＳ Ｐ明朝"/>
      <family val="1"/>
      <charset val="128"/>
    </font>
    <font>
      <b/>
      <sz val="20"/>
      <name val="ＭＳ Ｐゴシック"/>
      <family val="3"/>
      <charset val="128"/>
    </font>
    <font>
      <sz val="8"/>
      <name val="ＭＳ Ｐ明朝"/>
      <family val="1"/>
      <charset val="128"/>
    </font>
    <font>
      <sz val="9"/>
      <name val="ＭＳ Ｐ明朝"/>
      <family val="1"/>
      <charset val="128"/>
    </font>
    <font>
      <sz val="6"/>
      <name val="ＭＳ Ｐ明朝"/>
      <family val="1"/>
      <charset val="128"/>
    </font>
    <font>
      <b/>
      <sz val="14"/>
      <name val="ＭＳ Ｐゴシック"/>
      <family val="3"/>
      <charset val="128"/>
    </font>
    <font>
      <sz val="16"/>
      <name val="ＭＳ Ｐ明朝"/>
      <family val="1"/>
      <charset val="128"/>
    </font>
    <font>
      <sz val="9"/>
      <color indexed="81"/>
      <name val="ＭＳ Ｐゴシック"/>
      <family val="3"/>
      <charset val="128"/>
    </font>
    <font>
      <b/>
      <sz val="9"/>
      <color indexed="81"/>
      <name val="ＭＳ Ｐゴシック"/>
      <family val="3"/>
      <charset val="128"/>
    </font>
    <font>
      <b/>
      <sz val="12"/>
      <color indexed="81"/>
      <name val="ＭＳ Ｐゴシック"/>
      <family val="3"/>
      <charset val="128"/>
    </font>
    <font>
      <sz val="6"/>
      <name val="ＭＳ Ｐゴシック"/>
      <family val="3"/>
      <charset val="128"/>
    </font>
    <font>
      <sz val="11"/>
      <color theme="0"/>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sz val="9"/>
      <color theme="1"/>
      <name val="メイリオ"/>
      <family val="3"/>
      <charset val="128"/>
    </font>
    <font>
      <sz val="9"/>
      <color theme="1"/>
      <name val="HG丸ｺﾞｼｯｸM-PRO"/>
      <family val="3"/>
      <charset val="128"/>
    </font>
    <font>
      <sz val="10"/>
      <color theme="1"/>
      <name val="ＭＳ Ｐゴシック"/>
      <family val="3"/>
      <charset val="128"/>
      <scheme val="minor"/>
    </font>
    <font>
      <sz val="11"/>
      <color theme="1"/>
      <name val="HG丸ｺﾞｼｯｸM-PRO"/>
      <family val="3"/>
      <charset val="128"/>
    </font>
    <font>
      <b/>
      <sz val="11"/>
      <color rgb="FFFF0000"/>
      <name val="ＭＳ Ｐゴシック"/>
      <family val="3"/>
      <charset val="128"/>
      <scheme val="minor"/>
    </font>
    <font>
      <sz val="10"/>
      <color rgb="FF000000"/>
      <name val="HG丸ｺﾞｼｯｸM-PRO"/>
      <family val="3"/>
      <charset val="128"/>
    </font>
    <font>
      <sz val="10"/>
      <color theme="1"/>
      <name val="HG丸ｺﾞｼｯｸM-PRO"/>
      <family val="3"/>
      <charset val="128"/>
    </font>
    <font>
      <sz val="11"/>
      <color theme="0" tint="-0.34998626667073579"/>
      <name val="ＭＳ Ｐゴシック"/>
      <family val="3"/>
      <charset val="128"/>
      <scheme val="minor"/>
    </font>
    <font>
      <sz val="18"/>
      <color theme="1"/>
      <name val="ＭＳ Ｐゴシック"/>
      <family val="3"/>
      <charset val="128"/>
      <scheme val="minor"/>
    </font>
    <font>
      <sz val="11"/>
      <color rgb="FFFF0000"/>
      <name val="HG丸ｺﾞｼｯｸM-PRO"/>
      <family val="3"/>
      <charset val="128"/>
    </font>
    <font>
      <sz val="11"/>
      <color rgb="FF0000FF"/>
      <name val="ＭＳ Ｐゴシック"/>
      <family val="3"/>
      <charset val="128"/>
    </font>
    <font>
      <sz val="10"/>
      <color rgb="FFFF0000"/>
      <name val="HG丸ｺﾞｼｯｸM-PRO"/>
      <family val="3"/>
      <charset val="128"/>
    </font>
    <font>
      <sz val="8"/>
      <color rgb="FFFF0000"/>
      <name val="HG丸ｺﾞｼｯｸM-PRO"/>
      <family val="3"/>
      <charset val="128"/>
    </font>
    <font>
      <sz val="9"/>
      <color rgb="FFFF0000"/>
      <name val="HG丸ｺﾞｼｯｸM-PRO"/>
      <family val="3"/>
      <charset val="128"/>
    </font>
    <font>
      <sz val="9"/>
      <color theme="1"/>
      <name val="ＭＳ Ｐゴシック"/>
      <family val="3"/>
      <charset val="128"/>
      <scheme val="minor"/>
    </font>
    <font>
      <sz val="11"/>
      <color theme="0"/>
      <name val="ＭＳ Ｐゴシック"/>
      <family val="3"/>
      <charset val="128"/>
    </font>
    <font>
      <sz val="11"/>
      <color rgb="FF0070C0"/>
      <name val="ＭＳ Ｐゴシック"/>
      <family val="3"/>
      <charset val="128"/>
    </font>
    <font>
      <sz val="11"/>
      <color rgb="FF00B050"/>
      <name val="ＭＳ Ｐゴシック"/>
      <family val="3"/>
      <charset val="128"/>
    </font>
    <font>
      <sz val="11"/>
      <color rgb="FFFF0000"/>
      <name val="ＭＳ Ｐゴシック"/>
      <family val="3"/>
      <charset val="128"/>
    </font>
    <font>
      <u/>
      <sz val="11"/>
      <color theme="1"/>
      <name val="ＭＳ Ｐゴシック"/>
      <family val="3"/>
      <charset val="128"/>
      <scheme val="minor"/>
    </font>
    <font>
      <sz val="8"/>
      <color rgb="FF0000FF"/>
      <name val="HG丸ｺﾞｼｯｸM-PRO"/>
      <family val="3"/>
      <charset val="128"/>
    </font>
    <font>
      <sz val="9"/>
      <color rgb="FF0000FF"/>
      <name val="HG丸ｺﾞｼｯｸM-PRO"/>
      <family val="3"/>
      <charset val="128"/>
    </font>
    <font>
      <sz val="8"/>
      <color theme="1"/>
      <name val="HG丸ｺﾞｼｯｸM-PRO"/>
      <family val="3"/>
      <charset val="128"/>
    </font>
    <font>
      <b/>
      <sz val="11"/>
      <color theme="0"/>
      <name val="ＭＳ Ｐゴシック"/>
      <family val="3"/>
      <charset val="128"/>
    </font>
    <font>
      <sz val="6"/>
      <name val="ＭＳ Ｐゴシック"/>
      <family val="3"/>
      <charset val="128"/>
      <scheme val="minor"/>
    </font>
  </fonts>
  <fills count="15">
    <fill>
      <patternFill patternType="none"/>
    </fill>
    <fill>
      <patternFill patternType="gray125"/>
    </fill>
    <fill>
      <patternFill patternType="solid">
        <fgColor indexed="49"/>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4" tint="0.59999389629810485"/>
        <bgColor indexed="64"/>
      </patternFill>
    </fill>
  </fills>
  <borders count="390">
    <border>
      <left/>
      <right/>
      <top/>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right/>
      <top style="hair">
        <color indexed="64"/>
      </top>
      <bottom/>
      <diagonal/>
    </border>
    <border>
      <left/>
      <right style="thin">
        <color indexed="9"/>
      </right>
      <top style="thin">
        <color indexed="9"/>
      </top>
      <bottom/>
      <diagonal/>
    </border>
    <border>
      <left/>
      <right style="thin">
        <color indexed="9"/>
      </right>
      <top/>
      <bottom style="thin">
        <color indexed="9"/>
      </bottom>
      <diagonal/>
    </border>
    <border>
      <left/>
      <right style="thin">
        <color indexed="9"/>
      </right>
      <top/>
      <bottom/>
      <diagonal/>
    </border>
    <border>
      <left style="medium">
        <color indexed="64"/>
      </left>
      <right style="thin">
        <color indexed="9"/>
      </right>
      <top style="thin">
        <color indexed="9"/>
      </top>
      <bottom style="thin">
        <color indexed="9"/>
      </bottom>
      <diagonal/>
    </border>
    <border>
      <left/>
      <right/>
      <top style="thin">
        <color indexed="9"/>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9"/>
      </left>
      <right/>
      <top style="thin">
        <color indexed="9"/>
      </top>
      <bottom/>
      <diagonal/>
    </border>
    <border>
      <left style="thin">
        <color indexed="9"/>
      </left>
      <right style="thin">
        <color indexed="9"/>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medium">
        <color indexed="64"/>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hair">
        <color indexed="64"/>
      </top>
      <bottom/>
      <diagonal/>
    </border>
    <border>
      <left style="thin">
        <color indexed="64"/>
      </left>
      <right style="medium">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double">
        <color indexed="64"/>
      </top>
      <bottom style="thin">
        <color indexed="64"/>
      </bottom>
      <diagonal style="thin">
        <color indexed="64"/>
      </diagonal>
    </border>
    <border diagonalUp="1">
      <left style="thin">
        <color indexed="64"/>
      </left>
      <right style="medium">
        <color indexed="64"/>
      </right>
      <top style="double">
        <color indexed="64"/>
      </top>
      <bottom style="thin">
        <color indexed="64"/>
      </bottom>
      <diagonal style="thin">
        <color indexed="64"/>
      </diagonal>
    </border>
    <border>
      <left style="thin">
        <color indexed="64"/>
      </left>
      <right style="medium">
        <color indexed="64"/>
      </right>
      <top style="thin">
        <color indexed="64"/>
      </top>
      <bottom style="double">
        <color indexed="64"/>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rgb="FFFF0000"/>
      </right>
      <top/>
      <bottom style="thin">
        <color rgb="FFFF0000"/>
      </bottom>
      <diagonal/>
    </border>
    <border>
      <left style="thin">
        <color rgb="FFFF0000"/>
      </left>
      <right style="thin">
        <color rgb="FFFF0000"/>
      </right>
      <top style="thin">
        <color rgb="FFFF0000"/>
      </top>
      <bottom style="medium">
        <color rgb="FFFF0000"/>
      </bottom>
      <diagonal/>
    </border>
    <border>
      <left/>
      <right/>
      <top/>
      <bottom style="thin">
        <color rgb="FFFF0000"/>
      </bottom>
      <diagonal/>
    </border>
    <border>
      <left style="thin">
        <color rgb="FFFF0000"/>
      </left>
      <right style="thin">
        <color rgb="FFFF0000"/>
      </right>
      <top/>
      <bottom/>
      <diagonal/>
    </border>
    <border>
      <left style="medium">
        <color rgb="FF00B050"/>
      </left>
      <right style="thin">
        <color indexed="64"/>
      </right>
      <top style="medium">
        <color rgb="FF00B050"/>
      </top>
      <bottom style="medium">
        <color rgb="FF00B050"/>
      </bottom>
      <diagonal/>
    </border>
    <border>
      <left style="medium">
        <color rgb="FF0070C0"/>
      </left>
      <right style="thin">
        <color indexed="64"/>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right style="thin">
        <color indexed="64"/>
      </right>
      <top style="medium">
        <color rgb="FF00B050"/>
      </top>
      <bottom style="medium">
        <color rgb="FF00B050"/>
      </bottom>
      <diagonal/>
    </border>
    <border>
      <left style="medium">
        <color rgb="FF00B050"/>
      </left>
      <right style="medium">
        <color rgb="FF00B050"/>
      </right>
      <top style="medium">
        <color rgb="FF00B050"/>
      </top>
      <bottom style="thin">
        <color indexed="64"/>
      </bottom>
      <diagonal/>
    </border>
    <border>
      <left style="medium">
        <color rgb="FF00B050"/>
      </left>
      <right style="medium">
        <color rgb="FF00B050"/>
      </right>
      <top style="thin">
        <color indexed="64"/>
      </top>
      <bottom style="thin">
        <color indexed="64"/>
      </bottom>
      <diagonal/>
    </border>
    <border>
      <left style="medium">
        <color rgb="FF00B050"/>
      </left>
      <right style="medium">
        <color rgb="FF00B050"/>
      </right>
      <top style="thin">
        <color indexed="64"/>
      </top>
      <bottom style="medium">
        <color rgb="FF00B050"/>
      </bottom>
      <diagonal/>
    </border>
    <border>
      <left style="thin">
        <color indexed="64"/>
      </left>
      <right style="thin">
        <color indexed="64"/>
      </right>
      <top style="thin">
        <color rgb="FF00B050"/>
      </top>
      <bottom style="thin">
        <color rgb="FF00B050"/>
      </bottom>
      <diagonal/>
    </border>
    <border>
      <left style="thin">
        <color indexed="64"/>
      </left>
      <right style="medium">
        <color rgb="FF00B050"/>
      </right>
      <top style="thin">
        <color rgb="FF00B050"/>
      </top>
      <bottom style="thin">
        <color rgb="FF00B050"/>
      </bottom>
      <diagonal/>
    </border>
    <border>
      <left style="thin">
        <color indexed="64"/>
      </left>
      <right style="thin">
        <color indexed="64"/>
      </right>
      <top style="medium">
        <color rgb="FF00B050"/>
      </top>
      <bottom style="thin">
        <color rgb="FF00B050"/>
      </bottom>
      <diagonal/>
    </border>
    <border>
      <left style="thin">
        <color indexed="64"/>
      </left>
      <right style="thin">
        <color indexed="64"/>
      </right>
      <top style="thin">
        <color rgb="FF00B050"/>
      </top>
      <bottom style="medium">
        <color rgb="FF00B050"/>
      </bottom>
      <diagonal/>
    </border>
    <border>
      <left/>
      <right/>
      <top style="thin">
        <color rgb="FF0070C0"/>
      </top>
      <bottom style="thin">
        <color rgb="FF0070C0"/>
      </bottom>
      <diagonal/>
    </border>
    <border>
      <left style="dotted">
        <color indexed="64"/>
      </left>
      <right style="dotted">
        <color indexed="64"/>
      </right>
      <top style="thin">
        <color rgb="FF0070C0"/>
      </top>
      <bottom style="thin">
        <color rgb="FF0070C0"/>
      </bottom>
      <diagonal/>
    </border>
    <border>
      <left/>
      <right style="medium">
        <color rgb="FF0070C0"/>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right/>
      <top style="thin">
        <color rgb="FF0070C0"/>
      </top>
      <bottom style="medium">
        <color rgb="FF0070C0"/>
      </bottom>
      <diagonal/>
    </border>
    <border>
      <left style="thin">
        <color indexed="64"/>
      </left>
      <right style="dotted">
        <color indexed="64"/>
      </right>
      <top style="thin">
        <color rgb="FF0070C0"/>
      </top>
      <bottom style="medium">
        <color rgb="FF0070C0"/>
      </bottom>
      <diagonal/>
    </border>
    <border>
      <left style="medium">
        <color rgb="FF0070C0"/>
      </left>
      <right style="medium">
        <color rgb="FF0070C0"/>
      </right>
      <top style="medium">
        <color rgb="FF0070C0"/>
      </top>
      <bottom/>
      <diagonal/>
    </border>
    <border>
      <left style="medium">
        <color rgb="FF00B050"/>
      </left>
      <right style="medium">
        <color rgb="FF00B050"/>
      </right>
      <top style="medium">
        <color rgb="FF00B050"/>
      </top>
      <bottom/>
      <diagonal/>
    </border>
    <border>
      <left style="medium">
        <color rgb="FFFF0000"/>
      </left>
      <right style="medium">
        <color rgb="FFFF0000"/>
      </right>
      <top style="medium">
        <color rgb="FFFF0000"/>
      </top>
      <bottom style="medium">
        <color rgb="FFFF0000"/>
      </bottom>
      <diagonal/>
    </border>
    <border>
      <left style="thin">
        <color indexed="9"/>
      </left>
      <right style="thin">
        <color indexed="9"/>
      </right>
      <top style="thin">
        <color indexed="9"/>
      </top>
      <bottom style="medium">
        <color rgb="FF00B050"/>
      </bottom>
      <diagonal/>
    </border>
    <border>
      <left style="thin">
        <color indexed="9"/>
      </left>
      <right style="thin">
        <color indexed="9"/>
      </right>
      <top/>
      <bottom style="medium">
        <color rgb="FF00B050"/>
      </bottom>
      <diagonal/>
    </border>
    <border>
      <left style="thin">
        <color indexed="64"/>
      </left>
      <right style="medium">
        <color rgb="FFFF0000"/>
      </right>
      <top style="medium">
        <color rgb="FFFF0000"/>
      </top>
      <bottom style="thin">
        <color indexed="64"/>
      </bottom>
      <diagonal/>
    </border>
    <border>
      <left style="thin">
        <color indexed="64"/>
      </left>
      <right style="medium">
        <color rgb="FF0070C0"/>
      </right>
      <top style="medium">
        <color rgb="FF0070C0"/>
      </top>
      <bottom style="medium">
        <color rgb="FF0070C0"/>
      </bottom>
      <diagonal/>
    </border>
    <border>
      <left style="thin">
        <color indexed="64"/>
      </left>
      <right style="medium">
        <color rgb="FF00B050"/>
      </right>
      <top style="medium">
        <color rgb="FF00B050"/>
      </top>
      <bottom style="medium">
        <color rgb="FF00B050"/>
      </bottom>
      <diagonal/>
    </border>
    <border>
      <left style="thin">
        <color indexed="64"/>
      </left>
      <right style="medium">
        <color rgb="FFFF0000"/>
      </right>
      <top style="thin">
        <color indexed="64"/>
      </top>
      <bottom/>
      <diagonal/>
    </border>
    <border>
      <left/>
      <right style="medium">
        <color rgb="FF00B050"/>
      </right>
      <top style="medium">
        <color rgb="FF00B050"/>
      </top>
      <bottom style="thin">
        <color rgb="FF00B050"/>
      </bottom>
      <diagonal/>
    </border>
    <border>
      <left/>
      <right style="medium">
        <color rgb="FF00B050"/>
      </right>
      <top style="thin">
        <color rgb="FF00B050"/>
      </top>
      <bottom style="thin">
        <color rgb="FF00B050"/>
      </bottom>
      <diagonal/>
    </border>
    <border>
      <left/>
      <right style="medium">
        <color rgb="FF00B050"/>
      </right>
      <top/>
      <bottom style="medium">
        <color rgb="FF00B050"/>
      </bottom>
      <diagonal/>
    </border>
    <border>
      <left style="thin">
        <color indexed="64"/>
      </left>
      <right style="thin">
        <color indexed="64"/>
      </right>
      <top style="medium">
        <color rgb="FF0070C0"/>
      </top>
      <bottom style="medium">
        <color rgb="FF0070C0"/>
      </bottom>
      <diagonal/>
    </border>
    <border>
      <left style="thin">
        <color indexed="64"/>
      </left>
      <right style="thin">
        <color indexed="64"/>
      </right>
      <top style="medium">
        <color rgb="FF00B050"/>
      </top>
      <bottom style="medium">
        <color rgb="FF00B050"/>
      </bottom>
      <diagonal/>
    </border>
    <border>
      <left/>
      <right style="medium">
        <color rgb="FF00B050"/>
      </right>
      <top/>
      <bottom/>
      <diagonal/>
    </border>
    <border>
      <left/>
      <right style="dotted">
        <color indexed="64"/>
      </right>
      <top style="thin">
        <color rgb="FF0070C0"/>
      </top>
      <bottom style="medium">
        <color rgb="FF0070C0"/>
      </bottom>
      <diagonal/>
    </border>
    <border>
      <left style="dotted">
        <color indexed="64"/>
      </left>
      <right style="medium">
        <color rgb="FF0070C0"/>
      </right>
      <top style="thin">
        <color rgb="FF0070C0"/>
      </top>
      <bottom style="medium">
        <color rgb="FF0070C0"/>
      </bottom>
      <diagonal/>
    </border>
    <border>
      <left style="medium">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indexed="64"/>
      </right>
      <top style="thin">
        <color theme="0" tint="-0.499984740745262"/>
      </top>
      <bottom style="thin">
        <color theme="0" tint="-0.499984740745262"/>
      </bottom>
      <diagonal/>
    </border>
    <border>
      <left style="medium">
        <color indexed="64"/>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indexed="64"/>
      </right>
      <top style="medium">
        <color indexed="64"/>
      </top>
      <bottom style="thin">
        <color theme="0" tint="-0.499984740745262"/>
      </bottom>
      <diagonal/>
    </border>
    <border>
      <left style="medium">
        <color indexed="64"/>
      </left>
      <right/>
      <top style="thin">
        <color theme="0" tint="-0.499984740745262"/>
      </top>
      <bottom style="medium">
        <color indexed="64"/>
      </bottom>
      <diagonal/>
    </border>
    <border>
      <left/>
      <right/>
      <top style="thin">
        <color theme="0" tint="-0.499984740745262"/>
      </top>
      <bottom style="medium">
        <color indexed="64"/>
      </bottom>
      <diagonal/>
    </border>
    <border>
      <left/>
      <right style="medium">
        <color indexed="64"/>
      </right>
      <top style="thin">
        <color theme="0" tint="-0.499984740745262"/>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rgb="FFFF0000"/>
      </left>
      <right/>
      <top style="thin">
        <color indexed="64"/>
      </top>
      <bottom style="medium">
        <color rgb="FF00B050"/>
      </bottom>
      <diagonal/>
    </border>
    <border>
      <left/>
      <right style="thin">
        <color indexed="64"/>
      </right>
      <top style="thin">
        <color indexed="64"/>
      </top>
      <bottom style="medium">
        <color rgb="FF00B050"/>
      </bottom>
      <diagonal/>
    </border>
    <border>
      <left style="medium">
        <color rgb="FFFF0000"/>
      </left>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00B050"/>
      </left>
      <right/>
      <top style="thin">
        <color rgb="FF00B050"/>
      </top>
      <bottom style="medium">
        <color rgb="FF00B050"/>
      </bottom>
      <diagonal/>
    </border>
    <border>
      <left/>
      <right style="thin">
        <color rgb="FF00B050"/>
      </right>
      <top style="thin">
        <color rgb="FF00B050"/>
      </top>
      <bottom style="medium">
        <color rgb="FF00B050"/>
      </bottom>
      <diagonal/>
    </border>
    <border>
      <left style="medium">
        <color rgb="FF00B050"/>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rgb="FF00B050"/>
      </left>
      <right/>
      <top style="medium">
        <color rgb="FF00B050"/>
      </top>
      <bottom style="thin">
        <color rgb="FF00B050"/>
      </bottom>
      <diagonal/>
    </border>
    <border>
      <left/>
      <right style="thin">
        <color rgb="FF00B050"/>
      </right>
      <top style="medium">
        <color rgb="FF00B050"/>
      </top>
      <bottom style="thin">
        <color rgb="FF00B050"/>
      </bottom>
      <diagonal/>
    </border>
    <border>
      <left style="medium">
        <color rgb="FF00B050"/>
      </left>
      <right style="medium">
        <color rgb="FF00B050"/>
      </right>
      <top style="thin">
        <color indexed="64"/>
      </top>
      <bottom/>
      <diagonal/>
    </border>
    <border>
      <left/>
      <right style="thin">
        <color indexed="64"/>
      </right>
      <top/>
      <bottom style="thin">
        <color rgb="FF00B050"/>
      </bottom>
      <diagonal/>
    </border>
    <border>
      <left style="thin">
        <color indexed="64"/>
      </left>
      <right style="thin">
        <color indexed="64"/>
      </right>
      <top/>
      <bottom style="thin">
        <color rgb="FF00B050"/>
      </bottom>
      <diagonal/>
    </border>
    <border>
      <left style="thin">
        <color indexed="64"/>
      </left>
      <right style="medium">
        <color rgb="FF00B050"/>
      </right>
      <top/>
      <bottom style="thin">
        <color rgb="FF00B050"/>
      </bottom>
      <diagonal/>
    </border>
    <border>
      <left/>
      <right style="thin">
        <color indexed="64"/>
      </right>
      <top style="thin">
        <color rgb="FF00B050"/>
      </top>
      <bottom style="thin">
        <color rgb="FF00B050"/>
      </bottom>
      <diagonal/>
    </border>
    <border>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medium">
        <color rgb="FF00B050"/>
      </right>
      <top style="thin">
        <color rgb="FF00B050"/>
      </top>
      <bottom/>
      <diagonal/>
    </border>
    <border>
      <left/>
      <right style="thin">
        <color indexed="64"/>
      </right>
      <top style="thin">
        <color rgb="FF00B050"/>
      </top>
      <bottom style="medium">
        <color rgb="FF00B050"/>
      </bottom>
      <diagonal/>
    </border>
    <border>
      <left style="thin">
        <color indexed="64"/>
      </left>
      <right style="medium">
        <color rgb="FF00B050"/>
      </right>
      <top style="thin">
        <color rgb="FF00B050"/>
      </top>
      <bottom style="medium">
        <color rgb="FF00B050"/>
      </bottom>
      <diagonal/>
    </border>
    <border>
      <left style="medium">
        <color rgb="FF00B050"/>
      </left>
      <right style="medium">
        <color rgb="FF00B050"/>
      </right>
      <top/>
      <bottom/>
      <diagonal/>
    </border>
    <border>
      <left/>
      <right style="thin">
        <color indexed="64"/>
      </right>
      <top style="medium">
        <color rgb="FF00B050"/>
      </top>
      <bottom style="thin">
        <color rgb="FF00B050"/>
      </bottom>
      <diagonal/>
    </border>
    <border>
      <left style="thin">
        <color indexed="64"/>
      </left>
      <right/>
      <top/>
      <bottom style="thin">
        <color rgb="FF00B050"/>
      </bottom>
      <diagonal/>
    </border>
    <border>
      <left/>
      <right/>
      <top/>
      <bottom style="thin">
        <color rgb="FF00B050"/>
      </bottom>
      <diagonal/>
    </border>
    <border>
      <left/>
      <right style="medium">
        <color rgb="FF00B050"/>
      </right>
      <top/>
      <bottom style="thin">
        <color rgb="FF00B050"/>
      </bottom>
      <diagonal/>
    </border>
    <border>
      <left style="thin">
        <color indexed="64"/>
      </left>
      <right style="medium">
        <color rgb="FF00B050"/>
      </right>
      <top style="medium">
        <color rgb="FF00B050"/>
      </top>
      <bottom style="thin">
        <color rgb="FF00B050"/>
      </bottom>
      <diagonal/>
    </border>
    <border>
      <left/>
      <right/>
      <top style="thin">
        <color rgb="FF00B050"/>
      </top>
      <bottom style="medium">
        <color rgb="FF00B050"/>
      </bottom>
      <diagonal/>
    </border>
    <border>
      <left/>
      <right style="medium">
        <color rgb="FF00B050"/>
      </right>
      <top style="thin">
        <color rgb="FF00B050"/>
      </top>
      <bottom style="medium">
        <color rgb="FF00B050"/>
      </bottom>
      <diagonal/>
    </border>
    <border>
      <left/>
      <right/>
      <top style="thin">
        <color rgb="FF00B050"/>
      </top>
      <bottom style="thin">
        <color rgb="FF00B050"/>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thin">
        <color indexed="64"/>
      </left>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top style="medium">
        <color rgb="FF0070C0"/>
      </top>
      <bottom style="thin">
        <color rgb="FF0070C0"/>
      </bottom>
      <diagonal/>
    </border>
    <border>
      <left/>
      <right style="thin">
        <color indexed="64"/>
      </right>
      <top style="medium">
        <color rgb="FF0070C0"/>
      </top>
      <bottom style="thin">
        <color rgb="FF0070C0"/>
      </bottom>
      <diagonal/>
    </border>
    <border>
      <left style="thin">
        <color indexed="64"/>
      </left>
      <right style="medium">
        <color rgb="FF0070C0"/>
      </right>
      <top style="thin">
        <color rgb="FF0070C0"/>
      </top>
      <bottom style="thin">
        <color rgb="FF0070C0"/>
      </bottom>
      <diagonal/>
    </border>
    <border>
      <left style="medium">
        <color rgb="FF0070C0"/>
      </left>
      <right style="thin">
        <color indexed="64"/>
      </right>
      <top style="thin">
        <color rgb="FF0070C0"/>
      </top>
      <bottom style="thin">
        <color rgb="FF0070C0"/>
      </bottom>
      <diagonal/>
    </border>
    <border>
      <left/>
      <right/>
      <top style="medium">
        <color rgb="FF00B050"/>
      </top>
      <bottom style="thin">
        <color rgb="FF00B050"/>
      </bottom>
      <diagonal/>
    </border>
    <border>
      <left style="thin">
        <color indexed="64"/>
      </left>
      <right/>
      <top style="medium">
        <color rgb="FF00B050"/>
      </top>
      <bottom style="thin">
        <color rgb="FF00B050"/>
      </bottom>
      <diagonal/>
    </border>
    <border>
      <left style="medium">
        <color rgb="FF00B050"/>
      </left>
      <right style="medium">
        <color rgb="FF00B050"/>
      </right>
      <top/>
      <bottom style="medium">
        <color rgb="FF00B050"/>
      </bottom>
      <diagonal/>
    </border>
    <border>
      <left style="thin">
        <color indexed="64"/>
      </left>
      <right/>
      <top style="thin">
        <color rgb="FF00B050"/>
      </top>
      <bottom style="thin">
        <color rgb="FF00B050"/>
      </bottom>
      <diagonal/>
    </border>
    <border>
      <left style="medium">
        <color rgb="FFFF0000"/>
      </left>
      <right style="thin">
        <color indexed="64"/>
      </right>
      <top/>
      <bottom/>
      <diagonal/>
    </border>
    <border>
      <left style="thin">
        <color indexed="64"/>
      </left>
      <right style="medium">
        <color rgb="FFFF0000"/>
      </right>
      <top/>
      <bottom/>
      <diagonal/>
    </border>
    <border>
      <left style="medium">
        <color rgb="FFFF0000"/>
      </left>
      <right style="thin">
        <color indexed="64"/>
      </right>
      <top style="thin">
        <color rgb="FFFF0000"/>
      </top>
      <bottom style="medium">
        <color rgb="FFFF0000"/>
      </bottom>
      <diagonal/>
    </border>
    <border>
      <left style="thin">
        <color indexed="64"/>
      </left>
      <right style="thin">
        <color indexed="64"/>
      </right>
      <top style="thin">
        <color rgb="FFFF0000"/>
      </top>
      <bottom style="medium">
        <color rgb="FFFF0000"/>
      </bottom>
      <diagonal/>
    </border>
    <border>
      <left style="thin">
        <color indexed="64"/>
      </left>
      <right style="thin">
        <color rgb="FFFF0000"/>
      </right>
      <top style="thin">
        <color rgb="FFFF0000"/>
      </top>
      <bottom style="medium">
        <color rgb="FFFF0000"/>
      </bottom>
      <diagonal/>
    </border>
    <border>
      <left/>
      <right style="thin">
        <color indexed="64"/>
      </right>
      <top style="thin">
        <color rgb="FFFF0000"/>
      </top>
      <bottom style="medium">
        <color rgb="FFFF0000"/>
      </bottom>
      <diagonal/>
    </border>
    <border>
      <left style="thin">
        <color indexed="64"/>
      </left>
      <right style="medium">
        <color rgb="FFFF0000"/>
      </right>
      <top style="thin">
        <color rgb="FFFF0000"/>
      </top>
      <bottom style="medium">
        <color rgb="FFFF0000"/>
      </bottom>
      <diagonal/>
    </border>
    <border>
      <left style="medium">
        <color rgb="FFFF0000"/>
      </left>
      <right style="thin">
        <color indexed="64"/>
      </right>
      <top style="medium">
        <color rgb="FFFF0000"/>
      </top>
      <bottom/>
      <diagonal/>
    </border>
    <border>
      <left style="medium">
        <color rgb="FFFF0000"/>
      </left>
      <right/>
      <top/>
      <bottom/>
      <diagonal/>
    </border>
    <border>
      <left style="medium">
        <color rgb="FFFF0000"/>
      </left>
      <right style="thin">
        <color indexed="64"/>
      </right>
      <top/>
      <bottom style="medium">
        <color rgb="FFFF0000"/>
      </bottom>
      <diagonal/>
    </border>
    <border>
      <left style="thin">
        <color indexed="64"/>
      </left>
      <right style="thin">
        <color indexed="64"/>
      </right>
      <top style="medium">
        <color rgb="FFFF0000"/>
      </top>
      <bottom/>
      <diagonal/>
    </border>
    <border>
      <left style="thin">
        <color indexed="64"/>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thin">
        <color indexed="64"/>
      </left>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style="thin">
        <color indexed="64"/>
      </right>
      <top/>
      <bottom style="medium">
        <color rgb="FFFF0000"/>
      </bottom>
      <diagonal/>
    </border>
    <border>
      <left style="thin">
        <color indexed="64"/>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right style="medium">
        <color rgb="FFFF0000"/>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
      <left/>
      <right style="medium">
        <color rgb="FFFF0000"/>
      </right>
      <top/>
      <bottom/>
      <diagonal/>
    </border>
    <border>
      <left/>
      <right style="medium">
        <color rgb="FFFF0000"/>
      </right>
      <top/>
      <bottom style="thin">
        <color indexed="64"/>
      </bottom>
      <diagonal/>
    </border>
    <border>
      <left style="medium">
        <color rgb="FF0070C0"/>
      </left>
      <right style="thin">
        <color indexed="64"/>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thin">
        <color indexed="64"/>
      </left>
      <right/>
      <top style="medium">
        <color rgb="FF0070C0"/>
      </top>
      <bottom style="thin">
        <color indexed="64"/>
      </bottom>
      <diagonal/>
    </border>
    <border>
      <left/>
      <right/>
      <top style="medium">
        <color rgb="FF0070C0"/>
      </top>
      <bottom style="thin">
        <color indexed="64"/>
      </bottom>
      <diagonal/>
    </border>
    <border>
      <left/>
      <right style="medium">
        <color rgb="FF0070C0"/>
      </right>
      <top style="medium">
        <color rgb="FF0070C0"/>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top style="thin">
        <color indexed="64"/>
      </top>
      <bottom style="medium">
        <color rgb="FF0070C0"/>
      </bottom>
      <diagonal/>
    </border>
    <border>
      <left/>
      <right/>
      <top style="thin">
        <color indexed="64"/>
      </top>
      <bottom style="medium">
        <color rgb="FF0070C0"/>
      </bottom>
      <diagonal/>
    </border>
    <border>
      <left/>
      <right style="medium">
        <color rgb="FF0070C0"/>
      </right>
      <top style="thin">
        <color indexed="64"/>
      </top>
      <bottom style="medium">
        <color rgb="FF0070C0"/>
      </bottom>
      <diagonal/>
    </border>
    <border>
      <left style="medium">
        <color rgb="FFFF0000"/>
      </left>
      <right style="thin">
        <color indexed="64"/>
      </right>
      <top style="medium">
        <color rgb="FFFF0000"/>
      </top>
      <bottom style="thin">
        <color rgb="FFFF0000"/>
      </bottom>
      <diagonal/>
    </border>
    <border>
      <left style="thin">
        <color indexed="64"/>
      </left>
      <right style="thin">
        <color indexed="64"/>
      </right>
      <top style="medium">
        <color rgb="FFFF0000"/>
      </top>
      <bottom style="thin">
        <color rgb="FFFF0000"/>
      </bottom>
      <diagonal/>
    </border>
    <border>
      <left style="thin">
        <color indexed="64"/>
      </left>
      <right style="thin">
        <color rgb="FFFF0000"/>
      </right>
      <top style="medium">
        <color rgb="FFFF0000"/>
      </top>
      <bottom style="thin">
        <color rgb="FFFF0000"/>
      </bottom>
      <diagonal/>
    </border>
    <border>
      <left/>
      <right style="thin">
        <color indexed="64"/>
      </right>
      <top style="medium">
        <color rgb="FFFF0000"/>
      </top>
      <bottom style="thin">
        <color rgb="FFFF0000"/>
      </bottom>
      <diagonal/>
    </border>
    <border>
      <left style="thin">
        <color indexed="64"/>
      </left>
      <right style="medium">
        <color rgb="FFFF0000"/>
      </right>
      <top style="medium">
        <color rgb="FFFF0000"/>
      </top>
      <bottom style="thin">
        <color rgb="FFFF0000"/>
      </bottom>
      <diagonal/>
    </border>
    <border>
      <left style="thin">
        <color indexed="64"/>
      </left>
      <right/>
      <top/>
      <bottom style="thin">
        <color rgb="FF0070C0"/>
      </bottom>
      <diagonal/>
    </border>
    <border>
      <left/>
      <right/>
      <top/>
      <bottom style="thin">
        <color rgb="FF0070C0"/>
      </bottom>
      <diagonal/>
    </border>
    <border>
      <left/>
      <right style="medium">
        <color rgb="FF0070C0"/>
      </right>
      <top/>
      <bottom style="thin">
        <color rgb="FF0070C0"/>
      </bottom>
      <diagonal/>
    </border>
    <border>
      <left style="thin">
        <color indexed="64"/>
      </left>
      <right style="medium">
        <color rgb="FFFF0000"/>
      </right>
      <top/>
      <bottom style="medium">
        <color rgb="FFFF0000"/>
      </bottom>
      <diagonal/>
    </border>
    <border>
      <left style="medium">
        <color rgb="FF0070C0"/>
      </left>
      <right style="thin">
        <color indexed="64"/>
      </right>
      <top/>
      <bottom style="thin">
        <color rgb="FF0070C0"/>
      </bottom>
      <diagonal/>
    </border>
    <border>
      <left style="thin">
        <color indexed="64"/>
      </left>
      <right style="thin">
        <color indexed="64"/>
      </right>
      <top/>
      <bottom style="thin">
        <color rgb="FF0070C0"/>
      </bottom>
      <diagonal/>
    </border>
    <border>
      <left style="thin">
        <color indexed="64"/>
      </left>
      <right style="medium">
        <color rgb="FF0070C0"/>
      </right>
      <top/>
      <bottom style="thin">
        <color rgb="FF0070C0"/>
      </bottom>
      <diagonal/>
    </border>
    <border>
      <left style="medium">
        <color rgb="FF0070C0"/>
      </left>
      <right style="thin">
        <color indexed="64"/>
      </right>
      <top style="thin">
        <color rgb="FF0070C0"/>
      </top>
      <bottom style="medium">
        <color rgb="FF0070C0"/>
      </bottom>
      <diagonal/>
    </border>
    <border>
      <left style="thin">
        <color indexed="64"/>
      </left>
      <right style="thin">
        <color indexed="64"/>
      </right>
      <top style="thin">
        <color rgb="FF0070C0"/>
      </top>
      <bottom style="medium">
        <color rgb="FF0070C0"/>
      </bottom>
      <diagonal/>
    </border>
    <border>
      <left style="dotted">
        <color indexed="64"/>
      </left>
      <right/>
      <top style="thin">
        <color rgb="FF0070C0"/>
      </top>
      <bottom style="medium">
        <color rgb="FF0070C0"/>
      </bottom>
      <diagonal/>
    </border>
    <border>
      <left/>
      <right style="medium">
        <color rgb="FF0070C0"/>
      </right>
      <top style="thin">
        <color rgb="FF0070C0"/>
      </top>
      <bottom style="medium">
        <color rgb="FF0070C0"/>
      </bottom>
      <diagonal/>
    </border>
    <border>
      <left style="medium">
        <color rgb="FF0070C0"/>
      </left>
      <right/>
      <top/>
      <bottom/>
      <diagonal/>
    </border>
    <border>
      <left style="medium">
        <color rgb="FF0070C0"/>
      </left>
      <right/>
      <top/>
      <bottom style="medium">
        <color rgb="FF0070C0"/>
      </bottom>
      <diagonal/>
    </border>
    <border>
      <left style="thin">
        <color indexed="64"/>
      </left>
      <right style="medium">
        <color rgb="FF0070C0"/>
      </right>
      <top/>
      <bottom/>
      <diagonal/>
    </border>
    <border>
      <left style="medium">
        <color rgb="FF0070C0"/>
      </left>
      <right/>
      <top style="medium">
        <color rgb="FF0070C0"/>
      </top>
      <bottom/>
      <diagonal/>
    </border>
    <border>
      <left style="medium">
        <color rgb="FF0070C0"/>
      </left>
      <right style="thin">
        <color indexed="64"/>
      </right>
      <top/>
      <bottom/>
      <diagonal/>
    </border>
    <border>
      <left style="thin">
        <color indexed="64"/>
      </left>
      <right/>
      <top style="thin">
        <color rgb="FF00B050"/>
      </top>
      <bottom style="medium">
        <color rgb="FF00B050"/>
      </bottom>
      <diagonal/>
    </border>
    <border>
      <left style="medium">
        <color rgb="FF0070C0"/>
      </left>
      <right/>
      <top style="medium">
        <color rgb="FF0070C0"/>
      </top>
      <bottom style="thin">
        <color indexed="64"/>
      </bottom>
      <diagonal/>
    </border>
    <border>
      <left style="medium">
        <color rgb="FF0070C0"/>
      </left>
      <right/>
      <top/>
      <bottom style="thin">
        <color indexed="64"/>
      </bottom>
      <diagonal/>
    </border>
    <border>
      <left style="medium">
        <color rgb="FF0070C0"/>
      </left>
      <right/>
      <top style="thin">
        <color indexed="64"/>
      </top>
      <bottom style="thin">
        <color indexed="64"/>
      </bottom>
      <diagonal/>
    </border>
    <border>
      <left style="medium">
        <color rgb="FF0070C0"/>
      </left>
      <right/>
      <top style="thin">
        <color indexed="64"/>
      </top>
      <bottom style="medium">
        <color rgb="FF0070C0"/>
      </bottom>
      <diagonal/>
    </border>
    <border>
      <left style="medium">
        <color rgb="FF0070C0"/>
      </left>
      <right/>
      <top/>
      <bottom style="thin">
        <color rgb="FF0070C0"/>
      </bottom>
      <diagonal/>
    </border>
    <border>
      <left style="medium">
        <color rgb="FF0070C0"/>
      </left>
      <right/>
      <top style="thin">
        <color rgb="FF0070C0"/>
      </top>
      <bottom style="thin">
        <color rgb="FF0070C0"/>
      </bottom>
      <diagonal/>
    </border>
    <border>
      <left/>
      <right style="thin">
        <color indexed="64"/>
      </right>
      <top style="thin">
        <color rgb="FF0070C0"/>
      </top>
      <bottom style="thin">
        <color rgb="FF0070C0"/>
      </bottom>
      <diagonal/>
    </border>
    <border>
      <left style="medium">
        <color rgb="FF0070C0"/>
      </left>
      <right/>
      <top style="thin">
        <color rgb="FF0070C0"/>
      </top>
      <bottom style="medium">
        <color rgb="FF0070C0"/>
      </bottom>
      <diagonal/>
    </border>
    <border>
      <left style="medium">
        <color rgb="FF0070C0"/>
      </left>
      <right style="thin">
        <color indexed="64"/>
      </right>
      <top style="medium">
        <color rgb="FF0070C0"/>
      </top>
      <bottom style="thin">
        <color rgb="FF0070C0"/>
      </bottom>
      <diagonal/>
    </border>
    <border>
      <left style="thin">
        <color indexed="64"/>
      </left>
      <right style="thin">
        <color indexed="64"/>
      </right>
      <top style="medium">
        <color rgb="FF0070C0"/>
      </top>
      <bottom style="thin">
        <color rgb="FF0070C0"/>
      </bottom>
      <diagonal/>
    </border>
    <border>
      <left style="thin">
        <color indexed="64"/>
      </left>
      <right style="medium">
        <color rgb="FF0070C0"/>
      </right>
      <top style="medium">
        <color rgb="FF0070C0"/>
      </top>
      <bottom style="thin">
        <color rgb="FF0070C0"/>
      </bottom>
      <diagonal/>
    </border>
    <border>
      <left style="medium">
        <color rgb="FF0070C0"/>
      </left>
      <right style="thin">
        <color indexed="64"/>
      </right>
      <top style="thin">
        <color rgb="FF0070C0"/>
      </top>
      <bottom/>
      <diagonal/>
    </border>
    <border>
      <left style="thin">
        <color indexed="64"/>
      </left>
      <right style="thin">
        <color indexed="64"/>
      </right>
      <top style="thin">
        <color rgb="FF0070C0"/>
      </top>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style="medium">
        <color rgb="FF00B050"/>
      </left>
      <right style="medium">
        <color rgb="FF0070C0"/>
      </right>
      <top style="medium">
        <color rgb="FF00B050"/>
      </top>
      <bottom style="medium">
        <color rgb="FF00B050"/>
      </bottom>
      <diagonal/>
    </border>
    <border>
      <left style="medium">
        <color rgb="FF0070C0"/>
      </left>
      <right style="medium">
        <color rgb="FF0070C0"/>
      </right>
      <top style="medium">
        <color rgb="FF00B050"/>
      </top>
      <bottom style="medium">
        <color rgb="FF00B050"/>
      </bottom>
      <diagonal/>
    </border>
    <border>
      <left style="medium">
        <color rgb="FF0070C0"/>
      </left>
      <right style="medium">
        <color rgb="FF00B050"/>
      </right>
      <top style="medium">
        <color rgb="FF00B050"/>
      </top>
      <bottom style="medium">
        <color rgb="FF00B050"/>
      </bottom>
      <diagonal/>
    </border>
    <border>
      <left style="thin">
        <color indexed="64"/>
      </left>
      <right style="medium">
        <color rgb="FF0070C0"/>
      </right>
      <top style="thin">
        <color rgb="FF0070C0"/>
      </top>
      <bottom/>
      <diagonal/>
    </border>
    <border>
      <left/>
      <right/>
      <top style="medium">
        <color rgb="FF0070C0"/>
      </top>
      <bottom/>
      <diagonal/>
    </border>
    <border>
      <left style="medium">
        <color rgb="FF0070C0"/>
      </left>
      <right style="thin">
        <color indexed="64"/>
      </right>
      <top style="medium">
        <color rgb="FF0070C0"/>
      </top>
      <bottom/>
      <diagonal/>
    </border>
    <border>
      <left style="thin">
        <color indexed="64"/>
      </left>
      <right style="thin">
        <color indexed="64"/>
      </right>
      <top style="medium">
        <color rgb="FF0070C0"/>
      </top>
      <bottom/>
      <diagonal/>
    </border>
    <border>
      <left style="thin">
        <color indexed="64"/>
      </left>
      <right style="medium">
        <color rgb="FF0070C0"/>
      </right>
      <top style="medium">
        <color rgb="FF0070C0"/>
      </top>
      <bottom/>
      <diagonal/>
    </border>
    <border>
      <left style="medium">
        <color rgb="FF0070C0"/>
      </left>
      <right/>
      <top style="medium">
        <color rgb="FF00B050"/>
      </top>
      <bottom style="thin">
        <color rgb="FF0070C0"/>
      </bottom>
      <diagonal/>
    </border>
    <border>
      <left/>
      <right style="thin">
        <color indexed="64"/>
      </right>
      <top style="medium">
        <color rgb="FF00B050"/>
      </top>
      <bottom style="thin">
        <color rgb="FF0070C0"/>
      </bottom>
      <diagonal/>
    </border>
    <border>
      <left style="thin">
        <color indexed="64"/>
      </left>
      <right style="thin">
        <color indexed="64"/>
      </right>
      <top style="medium">
        <color rgb="FF00B050"/>
      </top>
      <bottom style="thin">
        <color rgb="FF0070C0"/>
      </bottom>
      <diagonal/>
    </border>
    <border>
      <left style="thin">
        <color indexed="64"/>
      </left>
      <right style="medium">
        <color rgb="FF0070C0"/>
      </right>
      <top style="medium">
        <color rgb="FF00B050"/>
      </top>
      <bottom style="thin">
        <color rgb="FF0070C0"/>
      </bottom>
      <diagonal/>
    </border>
    <border>
      <left/>
      <right style="thin">
        <color indexed="64"/>
      </right>
      <top style="thin">
        <color rgb="FF0070C0"/>
      </top>
      <bottom style="medium">
        <color rgb="FF0070C0"/>
      </bottom>
      <diagonal/>
    </border>
    <border>
      <left style="thin">
        <color indexed="64"/>
      </left>
      <right style="medium">
        <color rgb="FF0070C0"/>
      </right>
      <top style="thin">
        <color rgb="FF0070C0"/>
      </top>
      <bottom style="medium">
        <color rgb="FF0070C0"/>
      </bottom>
      <diagonal/>
    </border>
    <border>
      <left/>
      <right style="medium">
        <color rgb="FF0070C0"/>
      </right>
      <top style="medium">
        <color rgb="FF0070C0"/>
      </top>
      <bottom/>
      <diagonal/>
    </border>
    <border>
      <left/>
      <right style="medium">
        <color rgb="FF0070C0"/>
      </right>
      <top style="medium">
        <color rgb="FF00B050"/>
      </top>
      <bottom style="thin">
        <color rgb="FF0070C0"/>
      </bottom>
      <diagonal/>
    </border>
    <border>
      <left/>
      <right/>
      <top style="medium">
        <color rgb="FF00B050"/>
      </top>
      <bottom style="thin">
        <color rgb="FF0070C0"/>
      </bottom>
      <diagonal/>
    </border>
    <border>
      <left style="thin">
        <color indexed="64"/>
      </left>
      <right/>
      <top style="medium">
        <color rgb="FF00B050"/>
      </top>
      <bottom style="medium">
        <color rgb="FF00B050"/>
      </bottom>
      <diagonal/>
    </border>
    <border>
      <left style="medium">
        <color rgb="FF0070C0"/>
      </left>
      <right/>
      <top style="thin">
        <color rgb="FF0070C0"/>
      </top>
      <bottom/>
      <diagonal/>
    </border>
    <border>
      <left/>
      <right style="medium">
        <color rgb="FF0070C0"/>
      </right>
      <top style="thin">
        <color rgb="FF0070C0"/>
      </top>
      <bottom/>
      <diagonal/>
    </border>
    <border>
      <left/>
      <right style="thin">
        <color indexed="64"/>
      </right>
      <top style="thin">
        <color rgb="FF0070C0"/>
      </top>
      <bottom/>
      <diagonal/>
    </border>
    <border>
      <left style="medium">
        <color rgb="FF0070C0"/>
      </left>
      <right style="medium">
        <color rgb="FF0070C0"/>
      </right>
      <top style="medium">
        <color rgb="FF0070C0"/>
      </top>
      <bottom style="thin">
        <color indexed="64"/>
      </bottom>
      <diagonal/>
    </border>
    <border>
      <left style="medium">
        <color rgb="FF0070C0"/>
      </left>
      <right style="medium">
        <color rgb="FF0070C0"/>
      </right>
      <top style="thin">
        <color indexed="64"/>
      </top>
      <bottom style="thin">
        <color indexed="64"/>
      </bottom>
      <diagonal/>
    </border>
    <border>
      <left style="medium">
        <color rgb="FF0070C0"/>
      </left>
      <right style="medium">
        <color rgb="FF0070C0"/>
      </right>
      <top style="thin">
        <color indexed="64"/>
      </top>
      <bottom style="medium">
        <color rgb="FF0070C0"/>
      </bottom>
      <diagonal/>
    </border>
    <border>
      <left style="medium">
        <color rgb="FF0070C0"/>
      </left>
      <right style="medium">
        <color rgb="FF0070C0"/>
      </right>
      <top style="thin">
        <color indexed="64"/>
      </top>
      <bottom/>
      <diagonal/>
    </border>
    <border>
      <left style="medium">
        <color rgb="FF0070C0"/>
      </left>
      <right/>
      <top style="thin">
        <color rgb="FF0070C0"/>
      </top>
      <bottom style="medium">
        <color rgb="FF00B050"/>
      </bottom>
      <diagonal/>
    </border>
    <border>
      <left/>
      <right style="medium">
        <color rgb="FF0070C0"/>
      </right>
      <top style="thin">
        <color rgb="FF0070C0"/>
      </top>
      <bottom style="medium">
        <color rgb="FF00B050"/>
      </bottom>
      <diagonal/>
    </border>
    <border>
      <left/>
      <right style="thin">
        <color indexed="64"/>
      </right>
      <top style="thin">
        <color rgb="FF0070C0"/>
      </top>
      <bottom style="medium">
        <color rgb="FF00B050"/>
      </bottom>
      <diagonal/>
    </border>
    <border>
      <left style="thin">
        <color indexed="64"/>
      </left>
      <right style="thin">
        <color indexed="64"/>
      </right>
      <top style="thin">
        <color rgb="FF0070C0"/>
      </top>
      <bottom style="medium">
        <color rgb="FF00B050"/>
      </bottom>
      <diagonal/>
    </border>
    <border>
      <left style="thin">
        <color indexed="64"/>
      </left>
      <right style="medium">
        <color rgb="FF0070C0"/>
      </right>
      <top style="thin">
        <color rgb="FF0070C0"/>
      </top>
      <bottom style="medium">
        <color rgb="FF00B050"/>
      </bottom>
      <diagonal/>
    </border>
    <border>
      <left/>
      <right style="thin">
        <color indexed="64"/>
      </right>
      <top style="medium">
        <color rgb="FF0070C0"/>
      </top>
      <bottom/>
      <diagonal/>
    </border>
    <border>
      <left/>
      <right style="thin">
        <color indexed="64"/>
      </right>
      <top/>
      <bottom style="thin">
        <color rgb="FF0070C0"/>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thin">
        <color indexed="64"/>
      </left>
      <right/>
      <top style="thin">
        <color rgb="FF0070C0"/>
      </top>
      <bottom style="thin">
        <color rgb="FF0070C0"/>
      </bottom>
      <diagonal/>
    </border>
    <border>
      <left style="medium">
        <color rgb="FF0070C0"/>
      </left>
      <right/>
      <top style="thin">
        <color indexed="64"/>
      </top>
      <bottom style="medium">
        <color indexed="64"/>
      </bottom>
      <diagonal/>
    </border>
    <border>
      <left style="medium">
        <color rgb="FF0070C0"/>
      </left>
      <right/>
      <top style="medium">
        <color indexed="64"/>
      </top>
      <bottom style="thin">
        <color indexed="64"/>
      </bottom>
      <diagonal/>
    </border>
    <border>
      <left style="medium">
        <color rgb="FF0070C0"/>
      </left>
      <right style="medium">
        <color rgb="FF0070C0"/>
      </right>
      <top/>
      <bottom style="thin">
        <color indexed="64"/>
      </bottom>
      <diagonal/>
    </border>
    <border>
      <left style="medium">
        <color rgb="FF0070C0"/>
      </left>
      <right style="thin">
        <color indexed="64"/>
      </right>
      <top style="thin">
        <color rgb="FF0070C0"/>
      </top>
      <bottom style="medium">
        <color rgb="FF00B050"/>
      </bottom>
      <diagonal/>
    </border>
    <border>
      <left/>
      <right style="medium">
        <color rgb="FF00B050"/>
      </right>
      <top style="medium">
        <color rgb="FF00B050"/>
      </top>
      <bottom style="medium">
        <color rgb="FF00B050"/>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s>
  <cellStyleXfs count="5">
    <xf numFmtId="0" fontId="0" fillId="0" borderId="0"/>
    <xf numFmtId="0" fontId="62" fillId="0" borderId="0" applyNumberFormat="0" applyFill="0" applyBorder="0" applyAlignment="0" applyProtection="0"/>
    <xf numFmtId="0" fontId="2" fillId="0" borderId="0"/>
    <xf numFmtId="0" fontId="2" fillId="0" borderId="0">
      <alignment vertical="center"/>
    </xf>
    <xf numFmtId="0" fontId="2" fillId="0" borderId="0" applyNumberFormat="0"/>
  </cellStyleXfs>
  <cellXfs count="1866">
    <xf numFmtId="0" fontId="0" fillId="0" borderId="0" xfId="0"/>
    <xf numFmtId="0" fontId="7" fillId="0" borderId="0" xfId="0" applyFont="1"/>
    <xf numFmtId="0" fontId="8" fillId="0" borderId="0" xfId="0" applyFont="1"/>
    <xf numFmtId="0" fontId="9" fillId="0" borderId="0" xfId="0" applyFont="1"/>
    <xf numFmtId="0" fontId="7" fillId="0" borderId="0" xfId="0" applyFont="1" applyBorder="1"/>
    <xf numFmtId="176" fontId="0" fillId="0" borderId="0" xfId="0" applyNumberFormat="1"/>
    <xf numFmtId="0" fontId="10" fillId="0" borderId="0" xfId="0" applyFont="1" applyBorder="1"/>
    <xf numFmtId="0" fontId="10" fillId="0" borderId="0" xfId="0" applyFont="1"/>
    <xf numFmtId="0" fontId="11" fillId="0" borderId="0" xfId="0" applyFont="1"/>
    <xf numFmtId="0" fontId="5" fillId="0" borderId="0" xfId="0" applyFont="1" applyBorder="1" applyAlignment="1">
      <alignment vertical="center"/>
    </xf>
    <xf numFmtId="0" fontId="12" fillId="2" borderId="1" xfId="0" applyFont="1" applyFill="1" applyBorder="1" applyAlignment="1">
      <alignment horizontal="center" vertical="center"/>
    </xf>
    <xf numFmtId="0" fontId="13" fillId="0" borderId="1" xfId="0" applyFont="1" applyFill="1" applyBorder="1" applyAlignment="1">
      <alignment horizontal="center" vertical="center" wrapText="1" readingOrder="1"/>
    </xf>
    <xf numFmtId="0" fontId="14" fillId="0" borderId="0" xfId="0" applyFont="1" applyFill="1"/>
    <xf numFmtId="0" fontId="16" fillId="0" borderId="1" xfId="0" applyFont="1" applyFill="1" applyBorder="1" applyAlignment="1">
      <alignment horizontal="center" vertical="center" wrapText="1" readingOrder="1"/>
    </xf>
    <xf numFmtId="0" fontId="11" fillId="0" borderId="0" xfId="0" applyFont="1" applyFill="1"/>
    <xf numFmtId="0" fontId="17" fillId="0" borderId="1" xfId="0" applyFont="1" applyFill="1" applyBorder="1" applyAlignment="1">
      <alignment horizontal="center" vertical="center" wrapText="1" readingOrder="1"/>
    </xf>
    <xf numFmtId="0" fontId="65" fillId="0" borderId="0" xfId="0" applyFont="1" applyBorder="1"/>
    <xf numFmtId="0" fontId="66" fillId="0" borderId="0" xfId="0" applyFont="1" applyBorder="1"/>
    <xf numFmtId="0" fontId="66" fillId="0" borderId="0" xfId="0" applyFont="1" applyBorder="1" applyAlignment="1">
      <alignment horizontal="right"/>
    </xf>
    <xf numFmtId="0" fontId="66" fillId="0" borderId="2" xfId="0" applyFont="1" applyBorder="1"/>
    <xf numFmtId="0" fontId="65" fillId="0" borderId="3" xfId="0" applyFont="1" applyBorder="1"/>
    <xf numFmtId="0" fontId="66" fillId="0" borderId="4" xfId="0" applyFont="1" applyBorder="1"/>
    <xf numFmtId="0" fontId="66" fillId="0" borderId="5" xfId="0" applyFont="1" applyBorder="1" applyAlignment="1">
      <alignment horizontal="right"/>
    </xf>
    <xf numFmtId="0" fontId="65" fillId="0" borderId="5" xfId="0" applyFont="1" applyBorder="1"/>
    <xf numFmtId="0" fontId="65" fillId="0" borderId="6" xfId="0" applyFont="1" applyBorder="1"/>
    <xf numFmtId="0" fontId="67" fillId="0" borderId="0" xfId="0" applyFont="1"/>
    <xf numFmtId="0" fontId="7" fillId="0" borderId="7" xfId="0" applyFont="1" applyBorder="1"/>
    <xf numFmtId="0" fontId="7" fillId="0" borderId="8" xfId="0" applyFont="1" applyBorder="1"/>
    <xf numFmtId="0" fontId="8" fillId="0" borderId="9" xfId="0" applyFont="1" applyBorder="1" applyAlignment="1">
      <alignment horizontal="left" vertical="center"/>
    </xf>
    <xf numFmtId="0" fontId="7" fillId="0" borderId="0" xfId="0" applyFont="1" applyAlignment="1" applyProtection="1">
      <protection locked="0"/>
    </xf>
    <xf numFmtId="0" fontId="3" fillId="0" borderId="0" xfId="0" applyFont="1"/>
    <xf numFmtId="0" fontId="21" fillId="0" borderId="0" xfId="0" applyFont="1"/>
    <xf numFmtId="0" fontId="20" fillId="0" borderId="0" xfId="0" applyFont="1"/>
    <xf numFmtId="0" fontId="22" fillId="0" borderId="0" xfId="0" applyFont="1" applyAlignment="1">
      <alignment horizontal="right"/>
    </xf>
    <xf numFmtId="0" fontId="68" fillId="0" borderId="0" xfId="0" applyFont="1"/>
    <xf numFmtId="0" fontId="66" fillId="0" borderId="0" xfId="0" applyFont="1"/>
    <xf numFmtId="0" fontId="66" fillId="0" borderId="0" xfId="0" applyFont="1" applyBorder="1" applyAlignment="1">
      <alignment horizontal="right" vertical="center"/>
    </xf>
    <xf numFmtId="176" fontId="66" fillId="0" borderId="0" xfId="0" applyNumberFormat="1" applyFont="1" applyBorder="1" applyAlignment="1">
      <alignment vertical="center"/>
    </xf>
    <xf numFmtId="0" fontId="66" fillId="0" borderId="0" xfId="0" applyFont="1" applyBorder="1" applyAlignment="1">
      <alignment vertical="center"/>
    </xf>
    <xf numFmtId="0" fontId="7" fillId="0" borderId="0" xfId="0" applyFont="1" applyAlignment="1">
      <alignment horizontal="right"/>
    </xf>
    <xf numFmtId="0" fontId="7" fillId="0" borderId="10" xfId="0" applyFont="1" applyBorder="1" applyAlignment="1" applyProtection="1">
      <alignment shrinkToFit="1"/>
      <protection locked="0"/>
    </xf>
    <xf numFmtId="0" fontId="0" fillId="0" borderId="0" xfId="0" applyAlignment="1">
      <alignment vertical="top"/>
    </xf>
    <xf numFmtId="0" fontId="2" fillId="6" borderId="0" xfId="2" applyNumberFormat="1" applyFill="1" applyBorder="1"/>
    <xf numFmtId="0" fontId="2" fillId="0" borderId="0" xfId="2" applyNumberFormat="1" applyBorder="1"/>
    <xf numFmtId="0" fontId="2" fillId="0" borderId="0" xfId="2" applyNumberFormat="1" applyBorder="1" applyAlignment="1">
      <alignment horizontal="center"/>
    </xf>
    <xf numFmtId="0" fontId="2" fillId="6" borderId="0" xfId="2" applyNumberFormat="1" applyFill="1" applyBorder="1" applyAlignment="1">
      <alignment horizontal="center" vertical="center"/>
    </xf>
    <xf numFmtId="0" fontId="1" fillId="6" borderId="0" xfId="2" applyNumberFormat="1" applyFont="1" applyFill="1" applyBorder="1" applyAlignment="1">
      <alignment horizontal="center" vertical="center" wrapText="1"/>
    </xf>
    <xf numFmtId="0" fontId="24" fillId="6" borderId="0" xfId="2" applyNumberFormat="1" applyFont="1" applyFill="1" applyBorder="1" applyAlignment="1">
      <alignment horizontal="center" vertical="center"/>
    </xf>
    <xf numFmtId="0" fontId="64" fillId="6" borderId="0" xfId="2" applyNumberFormat="1" applyFont="1" applyFill="1" applyBorder="1" applyAlignment="1">
      <alignment wrapText="1"/>
    </xf>
    <xf numFmtId="0" fontId="20" fillId="6" borderId="0" xfId="2" applyNumberFormat="1" applyFont="1" applyFill="1" applyBorder="1"/>
    <xf numFmtId="0" fontId="25" fillId="6" borderId="0" xfId="2" applyNumberFormat="1" applyFont="1" applyFill="1" applyBorder="1"/>
    <xf numFmtId="0" fontId="0" fillId="0" borderId="0" xfId="0" applyBorder="1"/>
    <xf numFmtId="0" fontId="7" fillId="0" borderId="0" xfId="0" applyFont="1" applyBorder="1" applyAlignment="1" applyProtection="1">
      <alignment shrinkToFit="1"/>
      <protection locked="0"/>
    </xf>
    <xf numFmtId="0" fontId="69" fillId="0" borderId="0" xfId="0" applyFont="1"/>
    <xf numFmtId="0" fontId="3" fillId="0" borderId="0" xfId="0" applyFont="1" applyAlignment="1">
      <alignment horizontal="left"/>
    </xf>
    <xf numFmtId="0" fontId="21" fillId="0" borderId="0" xfId="0" applyFont="1" applyAlignment="1">
      <alignment horizontal="right"/>
    </xf>
    <xf numFmtId="0" fontId="0" fillId="0" borderId="1" xfId="0" applyBorder="1"/>
    <xf numFmtId="0" fontId="66" fillId="0" borderId="1" xfId="0" applyFont="1" applyBorder="1"/>
    <xf numFmtId="0" fontId="0" fillId="0" borderId="11" xfId="0" applyBorder="1"/>
    <xf numFmtId="176" fontId="0" fillId="0" borderId="1" xfId="0" applyNumberFormat="1" applyBorder="1"/>
    <xf numFmtId="0" fontId="0" fillId="0" borderId="1" xfId="0" applyFill="1" applyBorder="1"/>
    <xf numFmtId="0" fontId="0" fillId="0" borderId="11" xfId="0" applyFill="1" applyBorder="1"/>
    <xf numFmtId="0" fontId="0" fillId="0" borderId="0" xfId="0" applyAlignment="1">
      <alignment horizontal="left" vertical="top"/>
    </xf>
    <xf numFmtId="0" fontId="62" fillId="0" borderId="0" xfId="1" applyAlignment="1">
      <alignment vertical="top"/>
    </xf>
    <xf numFmtId="0" fontId="0" fillId="0" borderId="0" xfId="0" applyAlignment="1" applyProtection="1">
      <alignment horizontal="left" vertical="center"/>
    </xf>
    <xf numFmtId="0" fontId="0" fillId="0" borderId="0" xfId="0" applyProtection="1"/>
    <xf numFmtId="0" fontId="0" fillId="0" borderId="0" xfId="0" applyFill="1" applyBorder="1" applyAlignment="1" applyProtection="1">
      <alignment horizontal="left" vertical="center"/>
    </xf>
    <xf numFmtId="0" fontId="18" fillId="0" borderId="0" xfId="0" applyFont="1" applyFill="1" applyBorder="1" applyAlignment="1" applyProtection="1">
      <alignment vertical="center"/>
    </xf>
    <xf numFmtId="0" fontId="68" fillId="0" borderId="0" xfId="0" applyFont="1" applyAlignment="1" applyProtection="1">
      <alignment horizontal="left" vertical="center"/>
    </xf>
    <xf numFmtId="0" fontId="68" fillId="0" borderId="0" xfId="0" applyFont="1" applyFill="1" applyBorder="1" applyAlignment="1" applyProtection="1">
      <alignment vertical="center"/>
    </xf>
    <xf numFmtId="0" fontId="8" fillId="0" borderId="0" xfId="0" applyFont="1" applyAlignment="1" applyProtection="1">
      <alignment horizontal="left" vertical="center"/>
    </xf>
    <xf numFmtId="0" fontId="68" fillId="0" borderId="12" xfId="0" applyFont="1" applyBorder="1" applyAlignment="1" applyProtection="1">
      <alignment horizontal="left" vertical="center"/>
    </xf>
    <xf numFmtId="0" fontId="6" fillId="0" borderId="0" xfId="0" applyFont="1" applyAlignment="1" applyProtection="1">
      <alignment horizontal="left" vertical="center"/>
    </xf>
    <xf numFmtId="0" fontId="6" fillId="0" borderId="0" xfId="0" applyFont="1" applyFill="1" applyBorder="1" applyAlignment="1" applyProtection="1">
      <alignment horizontal="left" vertical="center"/>
    </xf>
    <xf numFmtId="0" fontId="66" fillId="0" borderId="0" xfId="0" applyFont="1" applyFill="1" applyBorder="1" applyAlignment="1" applyProtection="1">
      <alignment vertical="top" wrapText="1"/>
    </xf>
    <xf numFmtId="0" fontId="68" fillId="0" borderId="0" xfId="0" applyFont="1" applyFill="1" applyBorder="1" applyAlignment="1" applyProtection="1">
      <alignment horizontal="left" vertical="top"/>
    </xf>
    <xf numFmtId="0" fontId="68" fillId="0" borderId="13" xfId="0" applyFont="1" applyBorder="1" applyAlignment="1" applyProtection="1">
      <alignment horizontal="left" vertical="center"/>
    </xf>
    <xf numFmtId="0" fontId="70" fillId="0" borderId="14" xfId="0" applyFont="1" applyBorder="1" applyProtection="1"/>
    <xf numFmtId="0" fontId="68" fillId="0" borderId="14" xfId="0" applyFont="1" applyBorder="1" applyAlignment="1" applyProtection="1">
      <alignment horizontal="left" vertical="center"/>
    </xf>
    <xf numFmtId="0" fontId="68" fillId="0" borderId="15" xfId="0" applyFont="1" applyBorder="1" applyAlignment="1" applyProtection="1">
      <alignment horizontal="left" vertical="center"/>
    </xf>
    <xf numFmtId="0" fontId="8" fillId="0" borderId="16" xfId="0" applyFont="1" applyBorder="1" applyAlignment="1" applyProtection="1">
      <alignment horizontal="left" vertical="center" indent="1"/>
    </xf>
    <xf numFmtId="0" fontId="8" fillId="0" borderId="0" xfId="0" applyFont="1" applyBorder="1" applyAlignment="1" applyProtection="1">
      <alignment horizontal="left" vertical="center"/>
    </xf>
    <xf numFmtId="0" fontId="8" fillId="0" borderId="17" xfId="0" applyFont="1" applyBorder="1" applyAlignment="1" applyProtection="1">
      <alignment horizontal="left" vertical="center"/>
    </xf>
    <xf numFmtId="0" fontId="8" fillId="0" borderId="12" xfId="0" applyFont="1" applyBorder="1" applyAlignment="1" applyProtection="1">
      <alignment vertical="center"/>
    </xf>
    <xf numFmtId="0" fontId="68" fillId="0" borderId="0" xfId="0" applyFont="1" applyBorder="1" applyAlignment="1" applyProtection="1">
      <alignment horizontal="left" vertical="center"/>
    </xf>
    <xf numFmtId="0" fontId="8" fillId="0" borderId="16" xfId="0" applyFont="1" applyBorder="1" applyAlignment="1" applyProtection="1">
      <alignment horizontal="left" vertical="center"/>
    </xf>
    <xf numFmtId="0" fontId="8" fillId="0" borderId="18" xfId="0" applyFont="1" applyBorder="1" applyAlignment="1" applyProtection="1">
      <alignment horizontal="left" vertical="center" indent="1"/>
    </xf>
    <xf numFmtId="0" fontId="8" fillId="0" borderId="19" xfId="0" applyFont="1" applyBorder="1" applyAlignment="1" applyProtection="1">
      <alignment horizontal="left" vertical="center"/>
    </xf>
    <xf numFmtId="0" fontId="8" fillId="0" borderId="20" xfId="0" applyFont="1" applyBorder="1" applyAlignment="1" applyProtection="1">
      <alignment horizontal="left" vertical="center"/>
    </xf>
    <xf numFmtId="0" fontId="0" fillId="0" borderId="0" xfId="0" applyBorder="1" applyProtection="1"/>
    <xf numFmtId="0" fontId="71" fillId="0" borderId="0" xfId="0" applyFont="1" applyBorder="1" applyAlignment="1" applyProtection="1">
      <alignment horizontal="left" vertical="center"/>
    </xf>
    <xf numFmtId="176" fontId="66" fillId="0" borderId="0" xfId="0" applyNumberFormat="1" applyFont="1" applyBorder="1"/>
    <xf numFmtId="0" fontId="66" fillId="0" borderId="5" xfId="0" applyFont="1" applyBorder="1" applyAlignment="1">
      <alignment horizontal="center" vertical="center"/>
    </xf>
    <xf numFmtId="0" fontId="68" fillId="0" borderId="21" xfId="0" applyFont="1" applyBorder="1" applyAlignment="1" applyProtection="1">
      <alignment horizontal="left" vertical="center"/>
    </xf>
    <xf numFmtId="0" fontId="68" fillId="0" borderId="22" xfId="0" applyFont="1" applyBorder="1" applyAlignment="1" applyProtection="1">
      <alignment horizontal="left" vertical="center"/>
    </xf>
    <xf numFmtId="0" fontId="0" fillId="0" borderId="22" xfId="0" applyBorder="1" applyProtection="1"/>
    <xf numFmtId="0" fontId="68" fillId="0" borderId="23" xfId="0" applyFont="1" applyBorder="1" applyAlignment="1" applyProtection="1">
      <alignment horizontal="left" vertical="center"/>
    </xf>
    <xf numFmtId="0" fontId="68" fillId="0" borderId="24" xfId="0" applyFont="1" applyBorder="1" applyAlignment="1" applyProtection="1">
      <alignment horizontal="left" vertical="center"/>
    </xf>
    <xf numFmtId="0" fontId="0" fillId="0" borderId="24" xfId="0" applyBorder="1" applyProtection="1"/>
    <xf numFmtId="0" fontId="68" fillId="0" borderId="25" xfId="0" applyFont="1" applyBorder="1" applyAlignment="1" applyProtection="1">
      <alignment horizontal="left" vertical="center"/>
    </xf>
    <xf numFmtId="0" fontId="68" fillId="0" borderId="26" xfId="0" applyFont="1" applyBorder="1" applyAlignment="1" applyProtection="1">
      <alignment horizontal="left" vertical="center"/>
    </xf>
    <xf numFmtId="0" fontId="0" fillId="0" borderId="0" xfId="0" applyAlignment="1"/>
    <xf numFmtId="0" fontId="64" fillId="0" borderId="0" xfId="0" applyFont="1" applyAlignment="1"/>
    <xf numFmtId="0" fontId="68" fillId="0" borderId="12" xfId="0" applyFont="1" applyBorder="1" applyAlignment="1" applyProtection="1">
      <alignment horizontal="left" vertical="center"/>
    </xf>
    <xf numFmtId="0" fontId="66" fillId="0" borderId="24" xfId="0" applyFont="1" applyFill="1" applyBorder="1" applyAlignment="1" applyProtection="1">
      <alignment vertical="top" wrapText="1"/>
    </xf>
    <xf numFmtId="0" fontId="68" fillId="0" borderId="11" xfId="0" applyFont="1" applyFill="1" applyBorder="1" applyAlignment="1" applyProtection="1">
      <alignment vertical="center"/>
    </xf>
    <xf numFmtId="0" fontId="68" fillId="0" borderId="12" xfId="0" applyFont="1" applyFill="1" applyBorder="1" applyAlignment="1" applyProtection="1">
      <alignment vertical="center"/>
    </xf>
    <xf numFmtId="0" fontId="68" fillId="0" borderId="24" xfId="0" applyFont="1" applyFill="1" applyBorder="1" applyAlignment="1" applyProtection="1">
      <alignment vertical="center"/>
    </xf>
    <xf numFmtId="0" fontId="66" fillId="0" borderId="22" xfId="0" applyFont="1" applyFill="1" applyBorder="1" applyAlignment="1" applyProtection="1">
      <alignment vertical="top" wrapText="1"/>
    </xf>
    <xf numFmtId="0" fontId="0" fillId="7" borderId="1" xfId="0" applyFill="1" applyBorder="1"/>
    <xf numFmtId="0" fontId="0" fillId="0" borderId="172" xfId="0" applyFill="1" applyBorder="1" applyProtection="1">
      <protection locked="0"/>
    </xf>
    <xf numFmtId="0" fontId="0" fillId="0" borderId="0" xfId="0" applyFill="1" applyProtection="1"/>
    <xf numFmtId="0" fontId="68" fillId="0" borderId="172" xfId="0" applyFont="1" applyFill="1" applyBorder="1" applyAlignment="1" applyProtection="1">
      <alignment vertical="center"/>
      <protection locked="0"/>
    </xf>
    <xf numFmtId="0" fontId="0" fillId="7" borderId="0" xfId="0" applyFill="1" applyProtection="1"/>
    <xf numFmtId="0" fontId="63" fillId="7" borderId="0" xfId="0" applyFont="1" applyFill="1" applyAlignment="1" applyProtection="1">
      <alignment horizontal="right"/>
    </xf>
    <xf numFmtId="0" fontId="0" fillId="7" borderId="1" xfId="0" applyFill="1" applyBorder="1" applyProtection="1"/>
    <xf numFmtId="0" fontId="0" fillId="7" borderId="0" xfId="0" applyFill="1" applyAlignment="1" applyProtection="1">
      <alignment horizontal="right"/>
    </xf>
    <xf numFmtId="0" fontId="0" fillId="7" borderId="27" xfId="0" applyFill="1" applyBorder="1" applyProtection="1"/>
    <xf numFmtId="0" fontId="19" fillId="7" borderId="0" xfId="0" applyFont="1" applyFill="1" applyBorder="1" applyAlignment="1" applyProtection="1">
      <alignment vertical="center"/>
    </xf>
    <xf numFmtId="0" fontId="4" fillId="0" borderId="28" xfId="0" applyFont="1" applyBorder="1" applyAlignment="1" applyProtection="1">
      <alignment horizontal="left" vertical="center"/>
    </xf>
    <xf numFmtId="0" fontId="4" fillId="0" borderId="0" xfId="0" applyFont="1" applyFill="1" applyBorder="1" applyAlignment="1" applyProtection="1">
      <alignment vertical="center"/>
    </xf>
    <xf numFmtId="0" fontId="0" fillId="7" borderId="173" xfId="0" applyFill="1" applyBorder="1" applyProtection="1"/>
    <xf numFmtId="176" fontId="0" fillId="7" borderId="29" xfId="0" applyNumberFormat="1" applyFill="1" applyBorder="1" applyProtection="1"/>
    <xf numFmtId="0" fontId="0" fillId="7" borderId="11" xfId="0" applyFill="1" applyBorder="1"/>
    <xf numFmtId="0" fontId="0" fillId="7" borderId="30" xfId="0" applyFill="1" applyBorder="1"/>
    <xf numFmtId="176" fontId="0" fillId="7" borderId="11" xfId="0" applyNumberFormat="1" applyFill="1" applyBorder="1"/>
    <xf numFmtId="0" fontId="72" fillId="7" borderId="31" xfId="0" applyFont="1" applyFill="1" applyBorder="1" applyProtection="1"/>
    <xf numFmtId="176" fontId="72" fillId="7" borderId="31" xfId="0" applyNumberFormat="1" applyFont="1" applyFill="1" applyBorder="1" applyProtection="1"/>
    <xf numFmtId="0" fontId="0" fillId="0" borderId="30" xfId="0" applyFill="1" applyBorder="1" applyProtection="1"/>
    <xf numFmtId="0" fontId="0" fillId="0" borderId="23" xfId="0" applyBorder="1" applyProtection="1"/>
    <xf numFmtId="0" fontId="0" fillId="0" borderId="31" xfId="0" applyFill="1" applyBorder="1" applyProtection="1"/>
    <xf numFmtId="0" fontId="0" fillId="0" borderId="32" xfId="0" applyBorder="1" applyProtection="1"/>
    <xf numFmtId="0" fontId="0" fillId="0" borderId="26" xfId="0" applyFill="1" applyBorder="1" applyProtection="1"/>
    <xf numFmtId="0" fontId="0" fillId="0" borderId="25" xfId="0" applyBorder="1" applyProtection="1"/>
    <xf numFmtId="0" fontId="0" fillId="0" borderId="0" xfId="0" applyFill="1" applyBorder="1" applyProtection="1"/>
    <xf numFmtId="0" fontId="0" fillId="7" borderId="0" xfId="0" applyFill="1" applyBorder="1" applyProtection="1"/>
    <xf numFmtId="0" fontId="0" fillId="7" borderId="24" xfId="0" applyFill="1" applyBorder="1" applyProtection="1"/>
    <xf numFmtId="0" fontId="0" fillId="0" borderId="1" xfId="0" applyFill="1" applyBorder="1" applyProtection="1">
      <protection locked="0"/>
    </xf>
    <xf numFmtId="0" fontId="0" fillId="0" borderId="11" xfId="0" applyFill="1" applyBorder="1" applyProtection="1">
      <protection locked="0"/>
    </xf>
    <xf numFmtId="0" fontId="61" fillId="0" borderId="0" xfId="0" applyFont="1" applyProtection="1">
      <protection locked="0"/>
    </xf>
    <xf numFmtId="0" fontId="73" fillId="0" borderId="0" xfId="0" applyFont="1" applyAlignment="1">
      <alignment vertical="top"/>
    </xf>
    <xf numFmtId="0" fontId="62" fillId="0" borderId="0" xfId="1" applyAlignment="1" applyProtection="1">
      <alignment vertical="top"/>
      <protection locked="0"/>
    </xf>
    <xf numFmtId="0" fontId="62" fillId="0" borderId="172" xfId="1" applyFill="1" applyBorder="1" applyProtection="1">
      <protection locked="0"/>
    </xf>
    <xf numFmtId="0" fontId="0" fillId="0" borderId="174" xfId="0" applyFill="1" applyBorder="1" applyProtection="1">
      <protection locked="0"/>
    </xf>
    <xf numFmtId="0" fontId="0" fillId="0" borderId="175" xfId="0" applyFill="1" applyBorder="1" applyProtection="1">
      <protection locked="0"/>
    </xf>
    <xf numFmtId="0" fontId="0" fillId="7" borderId="0" xfId="0" applyFill="1" applyBorder="1" applyAlignment="1" applyProtection="1">
      <alignment horizontal="right"/>
    </xf>
    <xf numFmtId="0" fontId="63" fillId="7" borderId="0" xfId="0" applyFont="1" applyFill="1" applyBorder="1" applyAlignment="1" applyProtection="1">
      <alignment horizontal="right"/>
    </xf>
    <xf numFmtId="0" fontId="8" fillId="0" borderId="21" xfId="0" applyFont="1" applyBorder="1" applyAlignment="1" applyProtection="1">
      <alignment vertical="center"/>
    </xf>
    <xf numFmtId="0" fontId="0" fillId="7" borderId="11" xfId="0" applyFill="1" applyBorder="1" applyProtection="1"/>
    <xf numFmtId="0" fontId="66" fillId="0" borderId="17" xfId="0" applyFont="1" applyFill="1" applyBorder="1" applyAlignment="1" applyProtection="1">
      <alignment vertical="top" wrapText="1"/>
    </xf>
    <xf numFmtId="0" fontId="68" fillId="0" borderId="33" xfId="0" applyFont="1" applyBorder="1" applyAlignment="1" applyProtection="1">
      <alignment horizontal="left" vertical="center"/>
    </xf>
    <xf numFmtId="0" fontId="68" fillId="0" borderId="19" xfId="0" applyFont="1" applyBorder="1" applyAlignment="1" applyProtection="1">
      <alignment horizontal="left" vertical="center"/>
    </xf>
    <xf numFmtId="0" fontId="68" fillId="0" borderId="34" xfId="0" applyFont="1" applyBorder="1" applyAlignment="1" applyProtection="1">
      <alignment horizontal="left" vertical="center"/>
    </xf>
    <xf numFmtId="0" fontId="68" fillId="0" borderId="35" xfId="0" applyFont="1" applyBorder="1" applyAlignment="1" applyProtection="1">
      <alignment horizontal="left" vertical="center"/>
    </xf>
    <xf numFmtId="0" fontId="66" fillId="0" borderId="19" xfId="0" applyFont="1" applyFill="1" applyBorder="1" applyAlignment="1" applyProtection="1">
      <alignment vertical="top" wrapText="1"/>
    </xf>
    <xf numFmtId="0" fontId="66" fillId="0" borderId="20" xfId="0" applyFont="1" applyFill="1" applyBorder="1" applyAlignment="1" applyProtection="1">
      <alignment vertical="top" wrapText="1"/>
    </xf>
    <xf numFmtId="0" fontId="68" fillId="0" borderId="36" xfId="0" applyFont="1" applyFill="1" applyBorder="1" applyAlignment="1" applyProtection="1">
      <alignment vertical="center"/>
    </xf>
    <xf numFmtId="0" fontId="68" fillId="0" borderId="17" xfId="0" applyFont="1" applyFill="1" applyBorder="1" applyAlignment="1" applyProtection="1">
      <alignment horizontal="left" vertical="center"/>
    </xf>
    <xf numFmtId="0" fontId="68" fillId="0" borderId="17" xfId="0" applyFont="1" applyFill="1" applyBorder="1" applyAlignment="1" applyProtection="1">
      <alignment vertical="center"/>
    </xf>
    <xf numFmtId="0" fontId="68" fillId="0" borderId="33" xfId="0" applyFont="1" applyFill="1" applyBorder="1" applyAlignment="1" applyProtection="1">
      <alignment vertical="center"/>
    </xf>
    <xf numFmtId="0" fontId="66" fillId="0" borderId="33" xfId="0" applyFont="1" applyFill="1" applyBorder="1" applyAlignment="1" applyProtection="1">
      <alignment vertical="top" wrapText="1"/>
    </xf>
    <xf numFmtId="0" fontId="66" fillId="0" borderId="37" xfId="0" applyFont="1" applyFill="1" applyBorder="1" applyAlignment="1" applyProtection="1">
      <alignment vertical="top" wrapText="1"/>
    </xf>
    <xf numFmtId="0" fontId="68" fillId="0" borderId="38" xfId="0" applyFont="1" applyBorder="1" applyProtection="1"/>
    <xf numFmtId="0" fontId="68" fillId="0" borderId="11" xfId="0" applyFont="1" applyBorder="1" applyProtection="1"/>
    <xf numFmtId="0" fontId="68" fillId="0" borderId="39" xfId="0" applyFont="1" applyBorder="1" applyProtection="1"/>
    <xf numFmtId="0" fontId="68" fillId="0" borderId="40" xfId="0" applyFont="1" applyBorder="1" applyProtection="1"/>
    <xf numFmtId="0" fontId="68" fillId="0" borderId="0" xfId="0" applyFont="1" applyBorder="1" applyProtection="1"/>
    <xf numFmtId="0" fontId="68" fillId="0" borderId="30" xfId="0" applyFont="1" applyBorder="1" applyProtection="1"/>
    <xf numFmtId="0" fontId="68" fillId="0" borderId="22" xfId="0" applyFont="1" applyBorder="1" applyProtection="1"/>
    <xf numFmtId="0" fontId="68" fillId="0" borderId="16" xfId="0" applyFont="1" applyBorder="1" applyProtection="1"/>
    <xf numFmtId="0" fontId="68" fillId="0" borderId="26" xfId="0" applyFont="1" applyBorder="1" applyProtection="1"/>
    <xf numFmtId="0" fontId="68" fillId="0" borderId="24" xfId="0" applyFont="1" applyBorder="1" applyProtection="1"/>
    <xf numFmtId="0" fontId="68" fillId="0" borderId="31" xfId="0" applyFont="1" applyBorder="1" applyProtection="1"/>
    <xf numFmtId="0" fontId="68" fillId="0" borderId="41" xfId="0" applyFont="1" applyBorder="1" applyProtection="1"/>
    <xf numFmtId="0" fontId="68" fillId="0" borderId="19" xfId="0" applyFont="1" applyBorder="1" applyProtection="1"/>
    <xf numFmtId="0" fontId="68" fillId="0" borderId="42" xfId="0" applyFont="1" applyBorder="1" applyProtection="1"/>
    <xf numFmtId="0" fontId="68" fillId="8" borderId="16" xfId="0" applyFont="1" applyFill="1" applyBorder="1" applyProtection="1"/>
    <xf numFmtId="0" fontId="68" fillId="8" borderId="0" xfId="0" applyFont="1" applyFill="1" applyBorder="1" applyAlignment="1" applyProtection="1">
      <alignment horizontal="left" vertical="center"/>
    </xf>
    <xf numFmtId="0" fontId="68" fillId="8" borderId="11" xfId="0" applyFont="1" applyFill="1" applyBorder="1" applyProtection="1"/>
    <xf numFmtId="0" fontId="68" fillId="8" borderId="12" xfId="0" applyFont="1" applyFill="1" applyBorder="1" applyAlignment="1" applyProtection="1">
      <alignment horizontal="left" vertical="center"/>
    </xf>
    <xf numFmtId="0" fontId="68" fillId="8" borderId="12" xfId="0" applyFont="1" applyFill="1" applyBorder="1" applyProtection="1"/>
    <xf numFmtId="0" fontId="68" fillId="8" borderId="21" xfId="0" applyFont="1" applyFill="1" applyBorder="1" applyAlignment="1" applyProtection="1">
      <alignment horizontal="left" vertical="center"/>
    </xf>
    <xf numFmtId="0" fontId="68" fillId="8" borderId="40" xfId="0" applyFont="1" applyFill="1" applyBorder="1" applyAlignment="1" applyProtection="1">
      <alignment horizontal="left" vertical="center"/>
    </xf>
    <xf numFmtId="0" fontId="68" fillId="8" borderId="24" xfId="0" applyFont="1" applyFill="1" applyBorder="1" applyAlignment="1" applyProtection="1">
      <alignment horizontal="left" vertical="center"/>
    </xf>
    <xf numFmtId="0" fontId="68" fillId="8" borderId="39" xfId="0" applyFont="1" applyFill="1" applyBorder="1" applyProtection="1"/>
    <xf numFmtId="0" fontId="68" fillId="8" borderId="22" xfId="0" applyFont="1" applyFill="1" applyBorder="1" applyAlignment="1" applyProtection="1">
      <alignment horizontal="left" vertical="center"/>
    </xf>
    <xf numFmtId="0" fontId="68" fillId="8" borderId="40" xfId="0" applyFont="1" applyFill="1" applyBorder="1" applyProtection="1"/>
    <xf numFmtId="0" fontId="74" fillId="0" borderId="24" xfId="0" applyFont="1" applyBorder="1" applyAlignment="1" applyProtection="1">
      <alignment horizontal="left" vertical="center"/>
    </xf>
    <xf numFmtId="0" fontId="66" fillId="0" borderId="5" xfId="0" applyFont="1" applyBorder="1" applyAlignment="1">
      <alignment vertical="center"/>
    </xf>
    <xf numFmtId="0" fontId="0" fillId="0" borderId="0" xfId="0" applyFill="1" applyBorder="1"/>
    <xf numFmtId="0" fontId="0" fillId="0" borderId="0" xfId="0" applyAlignment="1">
      <alignment horizontal="right"/>
    </xf>
    <xf numFmtId="0" fontId="2" fillId="0" borderId="0" xfId="3">
      <alignment vertical="center"/>
    </xf>
    <xf numFmtId="0" fontId="20" fillId="0" borderId="22" xfId="3" applyFont="1" applyBorder="1" applyAlignment="1">
      <alignment vertical="center" wrapText="1"/>
    </xf>
    <xf numFmtId="0" fontId="20" fillId="0" borderId="23" xfId="3" applyFont="1" applyBorder="1" applyAlignment="1">
      <alignment vertical="center" wrapText="1"/>
    </xf>
    <xf numFmtId="0" fontId="20" fillId="0" borderId="0" xfId="3" applyFont="1" applyBorder="1" applyAlignment="1">
      <alignment horizontal="left" vertical="center"/>
    </xf>
    <xf numFmtId="0" fontId="20" fillId="0" borderId="0" xfId="3" applyFont="1" applyBorder="1" applyAlignment="1">
      <alignment vertical="center" wrapText="1"/>
    </xf>
    <xf numFmtId="0" fontId="20" fillId="0" borderId="32" xfId="3" applyFont="1" applyBorder="1" applyAlignment="1">
      <alignment vertical="center" wrapText="1"/>
    </xf>
    <xf numFmtId="0" fontId="2" fillId="0" borderId="0" xfId="3" applyBorder="1">
      <alignment vertical="center"/>
    </xf>
    <xf numFmtId="0" fontId="20" fillId="0" borderId="31" xfId="3" applyFont="1" applyBorder="1" applyAlignment="1">
      <alignment vertical="center" wrapText="1"/>
    </xf>
    <xf numFmtId="0" fontId="20" fillId="0" borderId="32" xfId="3" applyFont="1" applyBorder="1" applyAlignment="1">
      <alignment horizontal="right" vertical="center" wrapText="1"/>
    </xf>
    <xf numFmtId="0" fontId="4" fillId="0" borderId="0" xfId="3" applyFont="1">
      <alignment vertical="center"/>
    </xf>
    <xf numFmtId="0" fontId="20" fillId="0" borderId="22" xfId="3" applyFont="1" applyBorder="1" applyAlignment="1">
      <alignment vertical="center"/>
    </xf>
    <xf numFmtId="0" fontId="20" fillId="0" borderId="0" xfId="3" applyFont="1" applyBorder="1" applyAlignment="1">
      <alignment vertical="center"/>
    </xf>
    <xf numFmtId="0" fontId="22" fillId="0" borderId="22" xfId="3" applyFont="1" applyBorder="1" applyAlignment="1">
      <alignment vertical="center"/>
    </xf>
    <xf numFmtId="0" fontId="8" fillId="7" borderId="0" xfId="0" applyFont="1" applyFill="1" applyBorder="1" applyAlignment="1" applyProtection="1">
      <alignment vertical="center"/>
      <protection locked="0"/>
    </xf>
    <xf numFmtId="0" fontId="8" fillId="0" borderId="43" xfId="0" applyFont="1" applyBorder="1" applyAlignment="1" applyProtection="1">
      <alignment vertical="center" shrinkToFit="1"/>
    </xf>
    <xf numFmtId="0" fontId="71" fillId="0" borderId="26" xfId="0" applyFont="1" applyBorder="1" applyProtection="1"/>
    <xf numFmtId="0" fontId="68" fillId="0" borderId="11" xfId="0" applyFont="1" applyBorder="1" applyAlignment="1" applyProtection="1">
      <alignment horizontal="left" vertical="center"/>
    </xf>
    <xf numFmtId="0" fontId="68" fillId="0" borderId="40" xfId="0" applyFont="1" applyBorder="1" applyAlignment="1" applyProtection="1">
      <alignment horizontal="left" vertical="center"/>
    </xf>
    <xf numFmtId="0" fontId="0" fillId="0" borderId="26" xfId="0" applyBorder="1"/>
    <xf numFmtId="0" fontId="0" fillId="0" borderId="12" xfId="0" applyBorder="1"/>
    <xf numFmtId="0" fontId="2" fillId="0" borderId="0" xfId="2"/>
    <xf numFmtId="0" fontId="32" fillId="0" borderId="0" xfId="2" applyFont="1"/>
    <xf numFmtId="0" fontId="2" fillId="3" borderId="1" xfId="2" applyFill="1" applyBorder="1" applyAlignment="1">
      <alignment horizontal="center" vertical="center"/>
    </xf>
    <xf numFmtId="0" fontId="2" fillId="0" borderId="1" xfId="2" applyBorder="1" applyAlignment="1">
      <alignment horizontal="center" vertical="center"/>
    </xf>
    <xf numFmtId="0" fontId="34" fillId="0" borderId="0" xfId="2" applyFont="1" applyAlignment="1"/>
    <xf numFmtId="0" fontId="2" fillId="0" borderId="0" xfId="2" applyAlignment="1"/>
    <xf numFmtId="0" fontId="75" fillId="0" borderId="0" xfId="2" applyFont="1" applyAlignment="1"/>
    <xf numFmtId="0" fontId="0" fillId="7" borderId="176" xfId="0" applyFill="1" applyBorder="1" applyProtection="1"/>
    <xf numFmtId="0" fontId="0" fillId="7" borderId="44" xfId="0" applyFill="1" applyBorder="1" applyProtection="1"/>
    <xf numFmtId="0" fontId="76" fillId="0" borderId="24" xfId="0" applyFont="1" applyBorder="1" applyAlignment="1" applyProtection="1">
      <alignment horizontal="left" vertical="center"/>
    </xf>
    <xf numFmtId="0" fontId="77" fillId="0" borderId="19" xfId="0" applyFont="1" applyBorder="1" applyProtection="1"/>
    <xf numFmtId="0" fontId="3" fillId="0" borderId="10" xfId="0" applyFont="1" applyBorder="1" applyAlignment="1" applyProtection="1">
      <alignment shrinkToFit="1"/>
      <protection locked="0"/>
    </xf>
    <xf numFmtId="0" fontId="3" fillId="0" borderId="0" xfId="0" applyFont="1" applyAlignment="1">
      <alignment horizontal="right"/>
    </xf>
    <xf numFmtId="0" fontId="3" fillId="0" borderId="0" xfId="0" applyFont="1" applyFill="1" applyBorder="1"/>
    <xf numFmtId="49" fontId="0" fillId="0" borderId="0" xfId="0" applyNumberFormat="1" applyFill="1" applyBorder="1" applyAlignment="1" applyProtection="1">
      <alignment horizontal="left" vertical="center"/>
    </xf>
    <xf numFmtId="0" fontId="0" fillId="0" borderId="31" xfId="0" applyFill="1" applyBorder="1" applyAlignment="1" applyProtection="1"/>
    <xf numFmtId="0" fontId="7" fillId="0" borderId="10" xfId="0" applyFont="1" applyFill="1" applyBorder="1" applyAlignment="1" applyProtection="1">
      <alignment shrinkToFit="1"/>
      <protection locked="0"/>
    </xf>
    <xf numFmtId="22" fontId="0" fillId="0" borderId="11" xfId="0" applyNumberFormat="1" applyBorder="1"/>
    <xf numFmtId="0" fontId="71" fillId="0" borderId="40" xfId="0" applyFont="1" applyBorder="1" applyProtection="1"/>
    <xf numFmtId="0" fontId="68" fillId="0" borderId="26" xfId="0" applyFont="1" applyFill="1" applyBorder="1" applyAlignment="1" applyProtection="1">
      <alignment horizontal="left" vertical="center"/>
    </xf>
    <xf numFmtId="0" fontId="66" fillId="0" borderId="24" xfId="0" applyFont="1" applyFill="1" applyBorder="1" applyAlignment="1" applyProtection="1">
      <alignment horizontal="left" vertical="center"/>
    </xf>
    <xf numFmtId="0" fontId="68" fillId="0" borderId="24" xfId="0" applyFont="1" applyFill="1" applyBorder="1" applyAlignment="1" applyProtection="1">
      <alignment horizontal="left" vertical="center"/>
    </xf>
    <xf numFmtId="0" fontId="68" fillId="0" borderId="33" xfId="0" applyFont="1" applyFill="1" applyBorder="1" applyAlignment="1" applyProtection="1">
      <alignment horizontal="left" vertical="center"/>
    </xf>
    <xf numFmtId="0" fontId="0" fillId="0" borderId="1" xfId="0" applyBorder="1" applyAlignment="1">
      <alignment vertical="center"/>
    </xf>
    <xf numFmtId="0" fontId="0" fillId="0" borderId="1" xfId="0" applyBorder="1" applyAlignment="1">
      <alignment vertical="center" wrapText="1"/>
    </xf>
    <xf numFmtId="0" fontId="0" fillId="0" borderId="1" xfId="0" applyBorder="1" applyAlignment="1">
      <alignment horizontal="center" vertical="center"/>
    </xf>
    <xf numFmtId="0" fontId="0" fillId="9" borderId="1" xfId="0" applyFill="1" applyBorder="1" applyAlignment="1">
      <alignment horizontal="center" vertical="center"/>
    </xf>
    <xf numFmtId="0" fontId="0" fillId="0" borderId="0" xfId="0" applyAlignment="1">
      <alignment horizontal="center"/>
    </xf>
    <xf numFmtId="0" fontId="62" fillId="0" borderId="1" xfId="1" applyBorder="1" applyAlignment="1">
      <alignment vertical="center"/>
    </xf>
    <xf numFmtId="0" fontId="16" fillId="0" borderId="12" xfId="0" applyFont="1" applyFill="1" applyBorder="1" applyAlignment="1">
      <alignment horizontal="left" vertical="center" wrapText="1" indent="1" readingOrder="1"/>
    </xf>
    <xf numFmtId="0" fontId="16" fillId="0" borderId="12" xfId="0" applyFont="1" applyFill="1" applyBorder="1" applyAlignment="1">
      <alignment horizontal="center" vertical="center" wrapText="1" readingOrder="1"/>
    </xf>
    <xf numFmtId="0" fontId="16" fillId="0" borderId="12" xfId="0" applyFont="1" applyFill="1" applyBorder="1" applyAlignment="1">
      <alignment horizontal="left" vertical="center" wrapText="1" readingOrder="1"/>
    </xf>
    <xf numFmtId="0" fontId="78" fillId="0" borderId="31" xfId="0" applyFont="1" applyBorder="1" applyProtection="1"/>
    <xf numFmtId="0" fontId="78" fillId="0" borderId="0" xfId="0" applyFont="1" applyBorder="1" applyProtection="1"/>
    <xf numFmtId="0" fontId="76" fillId="0" borderId="0" xfId="0" applyFont="1" applyAlignment="1" applyProtection="1">
      <alignment horizontal="left" vertical="center"/>
    </xf>
    <xf numFmtId="0" fontId="62" fillId="0" borderId="0" xfId="1" applyBorder="1" applyAlignment="1">
      <alignment vertical="center"/>
    </xf>
    <xf numFmtId="0" fontId="0" fillId="0" borderId="177" xfId="0" applyFill="1" applyBorder="1" applyProtection="1">
      <protection locked="0"/>
    </xf>
    <xf numFmtId="22" fontId="0" fillId="0" borderId="172" xfId="0" applyNumberFormat="1" applyBorder="1" applyProtection="1">
      <protection locked="0"/>
    </xf>
    <xf numFmtId="22" fontId="0" fillId="7" borderId="1" xfId="0" applyNumberFormat="1" applyFill="1" applyBorder="1"/>
    <xf numFmtId="0" fontId="78" fillId="0" borderId="0" xfId="0" applyFont="1" applyBorder="1" applyAlignment="1">
      <alignment vertical="center"/>
    </xf>
    <xf numFmtId="0" fontId="62" fillId="0" borderId="0" xfId="1"/>
    <xf numFmtId="0" fontId="74" fillId="0" borderId="0" xfId="0" applyFont="1" applyFill="1" applyBorder="1" applyAlignment="1" applyProtection="1">
      <alignment vertical="center"/>
    </xf>
    <xf numFmtId="0" fontId="2" fillId="0" borderId="0" xfId="2" applyFont="1"/>
    <xf numFmtId="0" fontId="62" fillId="0" borderId="0" xfId="1" applyFont="1" applyAlignment="1">
      <alignment vertical="top"/>
    </xf>
    <xf numFmtId="0" fontId="79" fillId="0" borderId="1" xfId="0" applyFont="1" applyBorder="1"/>
    <xf numFmtId="0" fontId="79" fillId="0" borderId="29" xfId="0" applyFont="1" applyBorder="1"/>
    <xf numFmtId="0" fontId="79" fillId="0" borderId="11" xfId="0" applyFont="1" applyBorder="1"/>
    <xf numFmtId="0" fontId="79" fillId="0" borderId="0" xfId="0" applyFont="1"/>
    <xf numFmtId="0" fontId="63" fillId="0" borderId="1" xfId="0" applyFont="1" applyBorder="1" applyAlignment="1">
      <alignment horizontal="center" vertical="center"/>
    </xf>
    <xf numFmtId="0" fontId="37" fillId="0" borderId="45" xfId="4" applyFont="1" applyBorder="1"/>
    <xf numFmtId="0" fontId="2" fillId="0" borderId="45" xfId="4" applyBorder="1"/>
    <xf numFmtId="0" fontId="2" fillId="0" borderId="46" xfId="4" applyBorder="1"/>
    <xf numFmtId="0" fontId="38" fillId="0" borderId="47" xfId="4" applyFont="1" applyBorder="1"/>
    <xf numFmtId="0" fontId="39" fillId="0" borderId="45" xfId="4" applyFont="1" applyBorder="1"/>
    <xf numFmtId="0" fontId="2" fillId="0" borderId="48" xfId="4" applyBorder="1"/>
    <xf numFmtId="0" fontId="2" fillId="0" borderId="47" xfId="4" applyBorder="1"/>
    <xf numFmtId="0" fontId="2" fillId="0" borderId="1" xfId="4" applyBorder="1"/>
    <xf numFmtId="0" fontId="2" fillId="0" borderId="49" xfId="4" applyBorder="1"/>
    <xf numFmtId="0" fontId="2" fillId="0" borderId="50" xfId="4" applyBorder="1"/>
    <xf numFmtId="0" fontId="39" fillId="0" borderId="47" xfId="4" applyFont="1" applyBorder="1"/>
    <xf numFmtId="0" fontId="2" fillId="0" borderId="1" xfId="4" applyBorder="1" applyAlignment="1">
      <alignment horizontal="center" vertical="center"/>
    </xf>
    <xf numFmtId="0" fontId="42" fillId="0" borderId="0" xfId="4" applyFont="1" applyAlignment="1">
      <alignment horizontal="center" vertical="center"/>
    </xf>
    <xf numFmtId="0" fontId="43" fillId="0" borderId="0" xfId="4" applyFont="1" applyAlignment="1">
      <alignment vertical="center"/>
    </xf>
    <xf numFmtId="0" fontId="42" fillId="0" borderId="0" xfId="4" applyFont="1" applyBorder="1" applyAlignment="1">
      <alignment horizontal="center" vertical="center"/>
    </xf>
    <xf numFmtId="0" fontId="43" fillId="0" borderId="0" xfId="4" applyFont="1" applyBorder="1" applyAlignment="1"/>
    <xf numFmtId="0" fontId="44" fillId="0" borderId="0" xfId="4" applyFont="1" applyBorder="1" applyAlignment="1">
      <alignment horizontal="center" vertical="center"/>
    </xf>
    <xf numFmtId="0" fontId="43" fillId="0" borderId="0" xfId="4" applyFont="1" applyBorder="1" applyAlignment="1">
      <alignment vertical="center"/>
    </xf>
    <xf numFmtId="0" fontId="44" fillId="0" borderId="0" xfId="4" applyFont="1" applyBorder="1" applyAlignment="1">
      <alignment horizontal="right" vertical="center"/>
    </xf>
    <xf numFmtId="0" fontId="44" fillId="0" borderId="22" xfId="4" applyFont="1" applyBorder="1" applyAlignment="1">
      <alignment horizontal="center" vertical="center"/>
    </xf>
    <xf numFmtId="0" fontId="44" fillId="0" borderId="24" xfId="4" applyFont="1" applyBorder="1" applyAlignment="1">
      <alignment horizontal="center" vertical="center"/>
    </xf>
    <xf numFmtId="0" fontId="44" fillId="0" borderId="0" xfId="4" applyFont="1" applyBorder="1" applyAlignment="1">
      <alignment vertical="center"/>
    </xf>
    <xf numFmtId="0" fontId="44" fillId="0" borderId="22" xfId="4" applyFont="1" applyBorder="1" applyAlignment="1">
      <alignment vertical="center"/>
    </xf>
    <xf numFmtId="0" fontId="43" fillId="0" borderId="22" xfId="4" applyFont="1" applyBorder="1" applyAlignment="1">
      <alignment vertical="center"/>
    </xf>
    <xf numFmtId="0" fontId="43" fillId="0" borderId="0" xfId="4" applyFont="1" applyBorder="1" applyAlignment="1">
      <alignment horizontal="center" vertical="center"/>
    </xf>
    <xf numFmtId="0" fontId="44" fillId="0" borderId="0" xfId="4" applyFont="1" applyBorder="1" applyAlignment="1">
      <alignment horizontal="left" vertical="top"/>
    </xf>
    <xf numFmtId="0" fontId="46" fillId="0" borderId="0" xfId="4" applyFont="1" applyBorder="1" applyAlignment="1">
      <alignment vertical="center"/>
    </xf>
    <xf numFmtId="0" fontId="46" fillId="0" borderId="22" xfId="4" applyFont="1" applyBorder="1" applyAlignment="1">
      <alignment vertical="center"/>
    </xf>
    <xf numFmtId="0" fontId="44" fillId="0" borderId="0" xfId="4" applyFont="1" applyBorder="1" applyAlignment="1">
      <alignment horizontal="right"/>
    </xf>
    <xf numFmtId="0" fontId="46" fillId="0" borderId="0" xfId="4" applyFont="1" applyBorder="1" applyAlignment="1">
      <alignment horizontal="center" vertical="center"/>
    </xf>
    <xf numFmtId="0" fontId="44" fillId="0" borderId="51" xfId="4" applyFont="1" applyBorder="1" applyAlignment="1">
      <alignment vertical="center"/>
    </xf>
    <xf numFmtId="0" fontId="46" fillId="0" borderId="0" xfId="4" applyFont="1" applyBorder="1" applyAlignment="1">
      <alignment horizontal="right"/>
    </xf>
    <xf numFmtId="0" fontId="44" fillId="0" borderId="24" xfId="4" applyFont="1" applyBorder="1" applyAlignment="1">
      <alignment vertical="center"/>
    </xf>
    <xf numFmtId="0" fontId="2" fillId="0" borderId="0" xfId="4"/>
    <xf numFmtId="0" fontId="44" fillId="0" borderId="0" xfId="4" applyFont="1" applyBorder="1" applyAlignment="1">
      <alignment vertical="top"/>
    </xf>
    <xf numFmtId="0" fontId="44" fillId="0" borderId="0" xfId="4" applyFont="1" applyBorder="1" applyAlignment="1">
      <alignment horizontal="left" vertical="center"/>
    </xf>
    <xf numFmtId="0" fontId="2" fillId="0" borderId="45" xfId="4" applyFont="1" applyBorder="1"/>
    <xf numFmtId="0" fontId="80" fillId="0" borderId="45" xfId="4" applyFont="1" applyBorder="1"/>
    <xf numFmtId="0" fontId="2" fillId="0" borderId="0" xfId="4" applyAlignment="1">
      <alignment horizontal="center" vertical="center"/>
    </xf>
    <xf numFmtId="0" fontId="2" fillId="0" borderId="47" xfId="4" applyFont="1" applyBorder="1"/>
    <xf numFmtId="0" fontId="0" fillId="0" borderId="21" xfId="0" applyBorder="1"/>
    <xf numFmtId="0" fontId="0" fillId="0" borderId="30" xfId="0" applyBorder="1"/>
    <xf numFmtId="0" fontId="2" fillId="6" borderId="1" xfId="4" applyFill="1" applyBorder="1" applyAlignment="1">
      <alignment horizontal="right" vertical="center"/>
    </xf>
    <xf numFmtId="0" fontId="2" fillId="0" borderId="0" xfId="4" applyNumberFormat="1"/>
    <xf numFmtId="0" fontId="2" fillId="0" borderId="52" xfId="4" applyBorder="1"/>
    <xf numFmtId="0" fontId="2" fillId="0" borderId="53" xfId="4" applyBorder="1"/>
    <xf numFmtId="0" fontId="80" fillId="0" borderId="45" xfId="4" applyFont="1" applyBorder="1" applyAlignment="1">
      <alignment horizontal="center"/>
    </xf>
    <xf numFmtId="0" fontId="80" fillId="0" borderId="45" xfId="4" applyNumberFormat="1" applyFont="1" applyBorder="1" applyAlignment="1">
      <alignment horizontal="center"/>
    </xf>
    <xf numFmtId="0" fontId="80" fillId="0" borderId="47" xfId="4" applyFont="1" applyBorder="1"/>
    <xf numFmtId="0" fontId="80" fillId="0" borderId="52" xfId="4" applyFont="1" applyBorder="1"/>
    <xf numFmtId="0" fontId="80" fillId="0" borderId="46" xfId="4" applyFont="1" applyBorder="1"/>
    <xf numFmtId="0" fontId="80" fillId="0" borderId="0" xfId="4" applyFont="1" applyBorder="1"/>
    <xf numFmtId="0" fontId="80" fillId="0" borderId="53" xfId="4" applyFont="1" applyBorder="1"/>
    <xf numFmtId="0" fontId="80" fillId="0" borderId="45" xfId="4" applyFont="1" applyFill="1" applyBorder="1"/>
    <xf numFmtId="0" fontId="80" fillId="0" borderId="48" xfId="4" applyFont="1" applyBorder="1"/>
    <xf numFmtId="0" fontId="2" fillId="6" borderId="1" xfId="4" applyNumberFormat="1" applyFill="1" applyBorder="1" applyAlignment="1">
      <alignment horizontal="right" vertical="center"/>
    </xf>
    <xf numFmtId="0" fontId="2" fillId="6" borderId="1" xfId="4" applyFill="1" applyBorder="1" applyAlignment="1">
      <alignment horizontal="center" vertical="center"/>
    </xf>
    <xf numFmtId="0" fontId="80" fillId="6" borderId="45" xfId="4" applyFont="1" applyFill="1" applyBorder="1" applyAlignment="1">
      <alignment horizontal="center"/>
    </xf>
    <xf numFmtId="0" fontId="2" fillId="6" borderId="1" xfId="4" applyFont="1" applyFill="1" applyBorder="1" applyAlignment="1">
      <alignment horizontal="right" vertical="center"/>
    </xf>
    <xf numFmtId="0" fontId="2" fillId="0" borderId="0" xfId="4" applyAlignment="1">
      <alignment horizontal="left" vertical="center"/>
    </xf>
    <xf numFmtId="0" fontId="2" fillId="0" borderId="1" xfId="4" applyFill="1" applyBorder="1" applyAlignment="1">
      <alignment horizontal="right" vertical="center"/>
    </xf>
    <xf numFmtId="0" fontId="2" fillId="0" borderId="1" xfId="4" applyNumberFormat="1" applyFill="1" applyBorder="1" applyAlignment="1">
      <alignment horizontal="right" vertical="center"/>
    </xf>
    <xf numFmtId="0" fontId="2" fillId="0" borderId="1" xfId="4" applyFill="1" applyBorder="1" applyAlignment="1">
      <alignment horizontal="center" vertical="center"/>
    </xf>
    <xf numFmtId="0" fontId="2" fillId="0" borderId="1" xfId="4" applyFill="1" applyBorder="1"/>
    <xf numFmtId="14" fontId="2" fillId="0" borderId="0" xfId="4" applyNumberFormat="1"/>
    <xf numFmtId="49" fontId="2" fillId="0" borderId="1" xfId="4" applyNumberFormat="1" applyBorder="1" applyAlignment="1">
      <alignment horizontal="right"/>
    </xf>
    <xf numFmtId="0" fontId="2" fillId="0" borderId="1" xfId="4" applyBorder="1" applyAlignment="1">
      <alignment horizontal="right"/>
    </xf>
    <xf numFmtId="14" fontId="2" fillId="0" borderId="1" xfId="4" applyNumberFormat="1" applyFill="1" applyBorder="1" applyAlignment="1">
      <alignment horizontal="right"/>
    </xf>
    <xf numFmtId="0" fontId="2" fillId="6" borderId="29" xfId="4" applyFill="1" applyBorder="1" applyAlignment="1">
      <alignment horizontal="right" vertical="center"/>
    </xf>
    <xf numFmtId="49" fontId="2" fillId="0" borderId="45" xfId="4" applyNumberFormat="1" applyFont="1" applyBorder="1"/>
    <xf numFmtId="0" fontId="80" fillId="0" borderId="49" xfId="4" applyFont="1" applyBorder="1"/>
    <xf numFmtId="0" fontId="2" fillId="0" borderId="0" xfId="4" applyBorder="1"/>
    <xf numFmtId="0" fontId="2" fillId="0" borderId="27" xfId="4" applyFill="1" applyBorder="1" applyAlignment="1">
      <alignment horizontal="right" vertical="center"/>
    </xf>
    <xf numFmtId="0" fontId="2" fillId="6" borderId="27" xfId="4" applyFill="1" applyBorder="1" applyAlignment="1">
      <alignment horizontal="right" vertical="center"/>
    </xf>
    <xf numFmtId="0" fontId="2" fillId="0" borderId="29" xfId="4" applyFill="1" applyBorder="1" applyAlignment="1">
      <alignment horizontal="right" vertical="center"/>
    </xf>
    <xf numFmtId="0" fontId="80" fillId="0" borderId="0" xfId="4" applyFont="1"/>
    <xf numFmtId="0" fontId="2" fillId="0" borderId="46" xfId="4" applyFont="1" applyBorder="1"/>
    <xf numFmtId="0" fontId="2" fillId="0" borderId="54" xfId="4" applyBorder="1"/>
    <xf numFmtId="0" fontId="2" fillId="0" borderId="178" xfId="4" applyFill="1" applyBorder="1" applyAlignment="1" applyProtection="1">
      <alignment vertical="center"/>
      <protection locked="0"/>
    </xf>
    <xf numFmtId="0" fontId="2" fillId="0" borderId="179" xfId="4" applyFill="1" applyBorder="1" applyAlignment="1" applyProtection="1">
      <alignment vertical="center"/>
      <protection locked="0"/>
    </xf>
    <xf numFmtId="0" fontId="2" fillId="6" borderId="180" xfId="4" applyFill="1" applyBorder="1" applyAlignment="1" applyProtection="1">
      <alignment vertical="center"/>
      <protection locked="0"/>
    </xf>
    <xf numFmtId="0" fontId="2" fillId="0" borderId="181" xfId="4" applyFill="1" applyBorder="1" applyAlignment="1" applyProtection="1">
      <alignment vertical="center"/>
      <protection locked="0"/>
    </xf>
    <xf numFmtId="0" fontId="2" fillId="0" borderId="182" xfId="4" applyBorder="1" applyAlignment="1">
      <alignment horizontal="center" vertical="center"/>
    </xf>
    <xf numFmtId="0" fontId="2" fillId="0" borderId="183" xfId="4" applyBorder="1" applyAlignment="1">
      <alignment horizontal="center" vertical="center"/>
    </xf>
    <xf numFmtId="0" fontId="2" fillId="0" borderId="184" xfId="4" applyBorder="1" applyAlignment="1">
      <alignment horizontal="center" vertical="center"/>
    </xf>
    <xf numFmtId="0" fontId="2" fillId="10" borderId="178" xfId="4" applyFill="1" applyBorder="1" applyAlignment="1" applyProtection="1">
      <alignment vertical="center"/>
      <protection locked="0"/>
    </xf>
    <xf numFmtId="0" fontId="2" fillId="10" borderId="185" xfId="4" applyFill="1" applyBorder="1" applyAlignment="1">
      <alignment vertical="top"/>
    </xf>
    <xf numFmtId="0" fontId="2" fillId="10" borderId="185" xfId="4" applyFill="1" applyBorder="1" applyAlignment="1">
      <alignment horizontal="right" vertical="center"/>
    </xf>
    <xf numFmtId="0" fontId="2" fillId="6" borderId="185" xfId="4" applyFill="1" applyBorder="1" applyAlignment="1">
      <alignment horizontal="center" vertical="center"/>
    </xf>
    <xf numFmtId="0" fontId="2" fillId="10" borderId="186" xfId="4" applyFill="1" applyBorder="1" applyAlignment="1">
      <alignment horizontal="center" vertical="center"/>
    </xf>
    <xf numFmtId="0" fontId="2" fillId="0" borderId="185" xfId="4" applyBorder="1" applyAlignment="1">
      <alignment horizontal="center" vertical="center"/>
    </xf>
    <xf numFmtId="0" fontId="2" fillId="10" borderId="187" xfId="4" applyFill="1" applyBorder="1" applyAlignment="1" applyProtection="1">
      <alignment vertical="top"/>
      <protection locked="0"/>
    </xf>
    <xf numFmtId="0" fontId="2" fillId="10" borderId="188" xfId="4" applyFill="1" applyBorder="1" applyAlignment="1"/>
    <xf numFmtId="186" fontId="2" fillId="10" borderId="189" xfId="4" applyNumberFormat="1" applyFill="1" applyBorder="1" applyAlignment="1" applyProtection="1">
      <protection locked="0"/>
    </xf>
    <xf numFmtId="187" fontId="2" fillId="0" borderId="190" xfId="4" applyNumberFormat="1" applyFill="1" applyBorder="1" applyAlignment="1" applyProtection="1">
      <alignment horizontal="center"/>
    </xf>
    <xf numFmtId="185" fontId="2" fillId="10" borderId="191" xfId="4" applyNumberFormat="1" applyFill="1" applyBorder="1" applyAlignment="1" applyProtection="1">
      <protection locked="0"/>
    </xf>
    <xf numFmtId="0" fontId="2" fillId="0" borderId="192" xfId="4" applyBorder="1" applyAlignment="1">
      <alignment horizontal="center" vertical="center"/>
    </xf>
    <xf numFmtId="0" fontId="2" fillId="0" borderId="193" xfId="4" applyNumberFormat="1" applyFill="1" applyBorder="1" applyAlignment="1" applyProtection="1">
      <alignment horizontal="center" vertical="center"/>
    </xf>
    <xf numFmtId="0" fontId="2" fillId="6" borderId="194" xfId="4" applyFill="1" applyBorder="1" applyAlignment="1" applyProtection="1">
      <alignment vertical="center"/>
      <protection locked="0"/>
    </xf>
    <xf numFmtId="0" fontId="2" fillId="0" borderId="0" xfId="4" applyFill="1" applyBorder="1"/>
    <xf numFmtId="0" fontId="38" fillId="0" borderId="55" xfId="4" applyFont="1" applyBorder="1"/>
    <xf numFmtId="0" fontId="37" fillId="0" borderId="48" xfId="4" applyFont="1" applyBorder="1"/>
    <xf numFmtId="0" fontId="2" fillId="10" borderId="10" xfId="4" applyFill="1" applyBorder="1"/>
    <xf numFmtId="0" fontId="2" fillId="11" borderId="0" xfId="4" applyFill="1" applyBorder="1"/>
    <xf numFmtId="0" fontId="2" fillId="12" borderId="0" xfId="4" applyFill="1" applyBorder="1"/>
    <xf numFmtId="0" fontId="37" fillId="0" borderId="46" xfId="4" applyFont="1" applyFill="1" applyBorder="1" applyAlignment="1"/>
    <xf numFmtId="0" fontId="37" fillId="0" borderId="49" xfId="4" applyFont="1" applyFill="1" applyBorder="1" applyAlignment="1"/>
    <xf numFmtId="0" fontId="2" fillId="0" borderId="56" xfId="4" applyBorder="1"/>
    <xf numFmtId="0" fontId="81" fillId="0" borderId="195" xfId="4" applyFont="1" applyBorder="1" applyAlignment="1">
      <alignment horizontal="center" vertical="center"/>
    </xf>
    <xf numFmtId="0" fontId="82" fillId="0" borderId="196" xfId="4" applyFont="1" applyBorder="1" applyAlignment="1">
      <alignment horizontal="center" vertical="center"/>
    </xf>
    <xf numFmtId="0" fontId="83" fillId="0" borderId="197" xfId="4" applyFont="1" applyBorder="1" applyAlignment="1">
      <alignment horizontal="center" vertical="center"/>
    </xf>
    <xf numFmtId="0" fontId="2" fillId="0" borderId="198" xfId="4" applyBorder="1"/>
    <xf numFmtId="0" fontId="2" fillId="0" borderId="199" xfId="4" applyBorder="1"/>
    <xf numFmtId="0" fontId="2" fillId="0" borderId="48" xfId="4" applyFont="1" applyBorder="1"/>
    <xf numFmtId="0" fontId="2" fillId="0" borderId="0" xfId="4" applyFont="1" applyBorder="1"/>
    <xf numFmtId="0" fontId="2" fillId="10" borderId="200" xfId="4" applyFont="1" applyFill="1" applyBorder="1" applyProtection="1">
      <protection locked="0"/>
    </xf>
    <xf numFmtId="0" fontId="2" fillId="6" borderId="201" xfId="4" applyFont="1" applyFill="1" applyBorder="1" applyAlignment="1" applyProtection="1">
      <alignment vertical="center"/>
      <protection locked="0"/>
    </xf>
    <xf numFmtId="0" fontId="2" fillId="6" borderId="202" xfId="4" applyFont="1" applyFill="1" applyBorder="1" applyAlignment="1" applyProtection="1">
      <alignment vertical="center"/>
      <protection locked="0"/>
    </xf>
    <xf numFmtId="0" fontId="2" fillId="10" borderId="203" xfId="4" applyFont="1" applyFill="1" applyBorder="1" applyProtection="1">
      <protection locked="0"/>
    </xf>
    <xf numFmtId="0" fontId="2" fillId="0" borderId="204" xfId="4" applyFont="1" applyBorder="1" applyAlignment="1">
      <alignment horizontal="right"/>
    </xf>
    <xf numFmtId="14" fontId="2" fillId="10" borderId="205" xfId="4" applyNumberFormat="1" applyFont="1" applyFill="1" applyBorder="1" applyAlignment="1">
      <alignment horizontal="right" shrinkToFit="1"/>
    </xf>
    <xf numFmtId="14" fontId="2" fillId="0" borderId="205" xfId="4" applyNumberFormat="1" applyFont="1" applyFill="1" applyBorder="1" applyAlignment="1">
      <alignment horizontal="right" shrinkToFit="1"/>
    </xf>
    <xf numFmtId="0" fontId="2" fillId="10" borderId="205" xfId="4" applyFont="1" applyFill="1" applyBorder="1" applyAlignment="1">
      <alignment horizontal="right" shrinkToFit="1"/>
    </xf>
    <xf numFmtId="0" fontId="2" fillId="10" borderId="206" xfId="4" applyFont="1" applyFill="1" applyBorder="1" applyAlignment="1">
      <alignment horizontal="right" shrinkToFit="1"/>
    </xf>
    <xf numFmtId="0" fontId="2" fillId="0" borderId="1" xfId="4" applyBorder="1" applyAlignment="1">
      <alignment horizontal="right" shrinkToFit="1"/>
    </xf>
    <xf numFmtId="0" fontId="0" fillId="0" borderId="1" xfId="0" applyBorder="1" applyAlignment="1">
      <alignment horizontal="center"/>
    </xf>
    <xf numFmtId="49" fontId="0" fillId="7" borderId="1" xfId="0" applyNumberFormat="1" applyFill="1" applyBorder="1" applyAlignment="1" applyProtection="1">
      <alignment horizontal="right"/>
    </xf>
    <xf numFmtId="0" fontId="0" fillId="0" borderId="172" xfId="0" applyFill="1" applyBorder="1" applyAlignment="1" applyProtection="1">
      <alignment horizontal="right"/>
      <protection locked="0"/>
    </xf>
    <xf numFmtId="0" fontId="84" fillId="0" borderId="1" xfId="0" applyFont="1" applyBorder="1" applyAlignment="1">
      <alignment vertical="center"/>
    </xf>
    <xf numFmtId="0" fontId="7" fillId="0" borderId="0" xfId="0" applyFont="1" applyFill="1" applyProtection="1"/>
    <xf numFmtId="0" fontId="28" fillId="0" borderId="57" xfId="3" applyFont="1" applyBorder="1" applyAlignment="1" applyProtection="1">
      <alignment horizontal="center" vertical="center"/>
      <protection locked="0"/>
    </xf>
    <xf numFmtId="0" fontId="28" fillId="0" borderId="58" xfId="3" applyFont="1" applyBorder="1" applyAlignment="1" applyProtection="1">
      <alignment horizontal="center" vertical="center"/>
      <protection locked="0"/>
    </xf>
    <xf numFmtId="0" fontId="28" fillId="0" borderId="59" xfId="3" applyFont="1" applyBorder="1" applyAlignment="1" applyProtection="1">
      <alignment horizontal="center" vertical="center"/>
      <protection locked="0"/>
    </xf>
    <xf numFmtId="0" fontId="28" fillId="0" borderId="21" xfId="3" applyFont="1" applyBorder="1" applyProtection="1">
      <alignment vertical="center"/>
      <protection locked="0"/>
    </xf>
    <xf numFmtId="0" fontId="25" fillId="0" borderId="27" xfId="3" applyFont="1" applyBorder="1" applyAlignment="1" applyProtection="1">
      <alignment horizontal="right"/>
      <protection locked="0"/>
    </xf>
    <xf numFmtId="0" fontId="28" fillId="0" borderId="23" xfId="3" applyFont="1" applyBorder="1" applyAlignment="1" applyProtection="1">
      <alignment horizontal="center"/>
      <protection locked="0"/>
    </xf>
    <xf numFmtId="0" fontId="28" fillId="0" borderId="21" xfId="3" applyFont="1" applyBorder="1" applyAlignment="1" applyProtection="1">
      <alignment horizontal="center" vertical="center"/>
      <protection locked="0"/>
    </xf>
    <xf numFmtId="0" fontId="28" fillId="0" borderId="35" xfId="3" applyFont="1" applyBorder="1" applyAlignment="1" applyProtection="1">
      <alignment horizontal="center" vertical="center"/>
      <protection locked="0"/>
    </xf>
    <xf numFmtId="0" fontId="25" fillId="0" borderId="60" xfId="3" applyFont="1" applyBorder="1" applyAlignment="1" applyProtection="1">
      <alignment horizontal="right"/>
      <protection locked="0"/>
    </xf>
    <xf numFmtId="0" fontId="25" fillId="0" borderId="61" xfId="3" applyFont="1" applyBorder="1" applyAlignment="1" applyProtection="1">
      <alignment horizontal="right"/>
      <protection locked="0"/>
    </xf>
    <xf numFmtId="0" fontId="25" fillId="0" borderId="41" xfId="3" applyFont="1" applyBorder="1" applyAlignment="1" applyProtection="1">
      <alignment horizontal="right"/>
      <protection locked="0"/>
    </xf>
    <xf numFmtId="0" fontId="25" fillId="0" borderId="62" xfId="3" applyFont="1" applyBorder="1" applyAlignment="1" applyProtection="1">
      <alignment horizontal="right"/>
      <protection locked="0"/>
    </xf>
    <xf numFmtId="0" fontId="28" fillId="0" borderId="63" xfId="3" applyFont="1" applyBorder="1" applyProtection="1">
      <alignment vertical="center"/>
      <protection locked="0"/>
    </xf>
    <xf numFmtId="0" fontId="28" fillId="0" borderId="35" xfId="3" applyFont="1" applyBorder="1" applyProtection="1">
      <alignment vertical="center"/>
      <protection locked="0"/>
    </xf>
    <xf numFmtId="0" fontId="28" fillId="0" borderId="0" xfId="3" applyFont="1" applyProtection="1">
      <alignment vertical="center"/>
      <protection locked="0"/>
    </xf>
    <xf numFmtId="0" fontId="4" fillId="0" borderId="0" xfId="3" applyFont="1" applyProtection="1">
      <alignment vertical="center"/>
      <protection locked="0"/>
    </xf>
    <xf numFmtId="0" fontId="28" fillId="0" borderId="0" xfId="3" applyFont="1" applyBorder="1" applyAlignment="1" applyProtection="1">
      <alignment horizontal="center" vertical="center" wrapText="1" shrinkToFit="1"/>
      <protection locked="0"/>
    </xf>
    <xf numFmtId="0" fontId="28" fillId="0" borderId="23" xfId="3" applyFont="1" applyBorder="1" applyProtection="1">
      <alignment vertical="center"/>
      <protection locked="0"/>
    </xf>
    <xf numFmtId="0" fontId="28" fillId="0" borderId="0" xfId="3" applyFont="1" applyBorder="1" applyAlignment="1" applyProtection="1">
      <alignment horizontal="center" vertical="center" wrapText="1"/>
      <protection locked="0"/>
    </xf>
    <xf numFmtId="0" fontId="4" fillId="0" borderId="31" xfId="3" applyFont="1" applyBorder="1" applyAlignment="1" applyProtection="1">
      <alignment vertical="top" wrapText="1"/>
      <protection locked="0"/>
    </xf>
    <xf numFmtId="0" fontId="4" fillId="0" borderId="32" xfId="3" applyFont="1" applyBorder="1" applyAlignment="1" applyProtection="1">
      <alignment vertical="top" wrapText="1"/>
      <protection locked="0"/>
    </xf>
    <xf numFmtId="0" fontId="4" fillId="0" borderId="0" xfId="3" applyFont="1" applyBorder="1" applyAlignment="1" applyProtection="1">
      <alignment vertical="top" wrapText="1"/>
      <protection locked="0"/>
    </xf>
    <xf numFmtId="0" fontId="2" fillId="0" borderId="0" xfId="3" applyProtection="1">
      <alignment vertical="center"/>
      <protection locked="0"/>
    </xf>
    <xf numFmtId="0" fontId="4" fillId="0" borderId="25" xfId="3" applyFont="1" applyBorder="1" applyAlignment="1" applyProtection="1">
      <alignment vertical="top" wrapText="1"/>
      <protection locked="0"/>
    </xf>
    <xf numFmtId="0" fontId="80" fillId="0" borderId="48" xfId="4" applyFont="1" applyBorder="1" applyAlignment="1">
      <alignment horizontal="center"/>
    </xf>
    <xf numFmtId="0" fontId="2" fillId="10" borderId="207" xfId="4" applyNumberFormat="1" applyFont="1" applyFill="1" applyBorder="1" applyAlignment="1" applyProtection="1">
      <alignment horizontal="center" vertical="center"/>
      <protection locked="0"/>
    </xf>
    <xf numFmtId="0" fontId="2" fillId="10" borderId="208" xfId="4" applyNumberFormat="1" applyFont="1" applyFill="1" applyBorder="1" applyAlignment="1" applyProtection="1">
      <alignment horizontal="center" vertical="center"/>
      <protection locked="0"/>
    </xf>
    <xf numFmtId="0" fontId="80" fillId="0" borderId="50" xfId="4" applyFont="1" applyFill="1" applyBorder="1"/>
    <xf numFmtId="0" fontId="80" fillId="0" borderId="50" xfId="4" applyFont="1" applyBorder="1" applyAlignment="1">
      <alignment horizontal="center"/>
    </xf>
    <xf numFmtId="0" fontId="80" fillId="0" borderId="64" xfId="4" applyFont="1" applyBorder="1"/>
    <xf numFmtId="0" fontId="80" fillId="0" borderId="209" xfId="4" applyFont="1" applyFill="1" applyBorder="1" applyAlignment="1"/>
    <xf numFmtId="0" fontId="80" fillId="0" borderId="65" xfId="4" applyFont="1" applyBorder="1"/>
    <xf numFmtId="0" fontId="80" fillId="0" borderId="50" xfId="4" applyFont="1" applyBorder="1"/>
    <xf numFmtId="0" fontId="80" fillId="0" borderId="65" xfId="4" applyFont="1" applyBorder="1" applyAlignment="1">
      <alignment horizontal="center"/>
    </xf>
    <xf numFmtId="0" fontId="80" fillId="0" borderId="47" xfId="4" applyFont="1" applyBorder="1" applyAlignment="1">
      <alignment horizontal="center"/>
    </xf>
    <xf numFmtId="49" fontId="0" fillId="0" borderId="172" xfId="0" applyNumberFormat="1" applyFill="1" applyBorder="1" applyAlignment="1" applyProtection="1">
      <alignment horizontal="right"/>
      <protection locked="0"/>
    </xf>
    <xf numFmtId="188" fontId="2" fillId="0" borderId="47" xfId="4" applyNumberFormat="1" applyFont="1" applyBorder="1"/>
    <xf numFmtId="200" fontId="2" fillId="6" borderId="210" xfId="4" applyNumberFormat="1" applyFill="1" applyBorder="1" applyAlignment="1" applyProtection="1">
      <alignment vertical="center"/>
      <protection locked="0"/>
    </xf>
    <xf numFmtId="200" fontId="2" fillId="6" borderId="211" xfId="4" applyNumberFormat="1" applyFill="1" applyBorder="1" applyAlignment="1" applyProtection="1">
      <alignment horizontal="center" vertical="center"/>
      <protection locked="0"/>
    </xf>
    <xf numFmtId="0" fontId="62" fillId="0" borderId="0" xfId="1" applyAlignment="1">
      <alignment horizontal="center" vertical="top"/>
    </xf>
    <xf numFmtId="0" fontId="62" fillId="0" borderId="0" xfId="1" applyAlignment="1" applyProtection="1">
      <alignment horizontal="left"/>
      <protection locked="0"/>
    </xf>
    <xf numFmtId="177" fontId="0" fillId="0" borderId="66" xfId="0" applyNumberFormat="1" applyBorder="1" applyAlignment="1" applyProtection="1">
      <alignment horizontal="center"/>
      <protection locked="0"/>
    </xf>
    <xf numFmtId="177" fontId="0" fillId="0" borderId="67" xfId="0" applyNumberFormat="1" applyBorder="1" applyAlignment="1" applyProtection="1">
      <alignment horizontal="center"/>
      <protection locked="0"/>
    </xf>
    <xf numFmtId="0" fontId="0" fillId="0" borderId="66"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67" xfId="0" applyBorder="1" applyAlignment="1" applyProtection="1">
      <alignment horizontal="center"/>
      <protection locked="0"/>
    </xf>
    <xf numFmtId="0" fontId="4" fillId="0" borderId="212" xfId="0" applyFont="1" applyBorder="1" applyAlignment="1" applyProtection="1">
      <alignment horizontal="left"/>
      <protection locked="0"/>
    </xf>
    <xf numFmtId="0" fontId="4" fillId="0" borderId="213" xfId="0" applyFont="1" applyBorder="1" applyAlignment="1" applyProtection="1">
      <alignment horizontal="left"/>
      <protection locked="0"/>
    </xf>
    <xf numFmtId="0" fontId="4" fillId="0" borderId="214" xfId="0" applyFont="1" applyBorder="1" applyAlignment="1" applyProtection="1">
      <alignment horizontal="left"/>
      <protection locked="0"/>
    </xf>
    <xf numFmtId="0" fontId="4" fillId="0" borderId="218" xfId="0" applyFont="1" applyBorder="1" applyAlignment="1" applyProtection="1">
      <alignment horizontal="left"/>
      <protection locked="0"/>
    </xf>
    <xf numFmtId="0" fontId="4" fillId="0" borderId="219" xfId="0" applyFont="1" applyBorder="1" applyAlignment="1" applyProtection="1">
      <alignment horizontal="left"/>
      <protection locked="0"/>
    </xf>
    <xf numFmtId="0" fontId="4" fillId="0" borderId="220" xfId="0" applyFont="1" applyBorder="1" applyAlignment="1" applyProtection="1">
      <alignment horizontal="left"/>
      <protection locked="0"/>
    </xf>
    <xf numFmtId="0" fontId="4" fillId="0" borderId="215" xfId="0" applyFont="1" applyBorder="1" applyAlignment="1" applyProtection="1">
      <alignment horizontal="left"/>
      <protection locked="0"/>
    </xf>
    <xf numFmtId="0" fontId="4" fillId="0" borderId="216" xfId="0" applyFont="1" applyBorder="1" applyAlignment="1" applyProtection="1">
      <alignment horizontal="left"/>
      <protection locked="0"/>
    </xf>
    <xf numFmtId="0" fontId="4" fillId="0" borderId="217" xfId="0" applyFont="1" applyBorder="1" applyAlignment="1" applyProtection="1">
      <alignment horizontal="left"/>
      <protection locked="0"/>
    </xf>
    <xf numFmtId="0" fontId="3" fillId="0" borderId="66" xfId="0" applyFont="1" applyBorder="1" applyAlignment="1" applyProtection="1">
      <alignment horizontal="center" shrinkToFit="1"/>
      <protection locked="0"/>
    </xf>
    <xf numFmtId="0" fontId="7" fillId="0" borderId="67" xfId="0" applyFont="1" applyBorder="1" applyAlignment="1" applyProtection="1">
      <alignment horizontal="center" shrinkToFit="1"/>
      <protection locked="0"/>
    </xf>
    <xf numFmtId="0" fontId="4" fillId="0" borderId="58" xfId="0" applyFont="1" applyBorder="1" applyAlignment="1" applyProtection="1">
      <alignment horizontal="center" vertical="center" shrinkToFit="1"/>
    </xf>
    <xf numFmtId="0" fontId="4" fillId="0" borderId="73" xfId="0" applyFont="1" applyBorder="1" applyAlignment="1" applyProtection="1">
      <alignment horizontal="center" vertical="center" shrinkToFit="1"/>
    </xf>
    <xf numFmtId="0" fontId="68" fillId="0" borderId="11" xfId="0" applyFont="1" applyBorder="1" applyAlignment="1" applyProtection="1">
      <alignment horizontal="center" vertical="center"/>
    </xf>
    <xf numFmtId="0" fontId="68" fillId="0" borderId="12" xfId="0" applyFont="1" applyBorder="1" applyAlignment="1" applyProtection="1">
      <alignment horizontal="center" vertical="center"/>
    </xf>
    <xf numFmtId="0" fontId="68" fillId="0" borderId="21" xfId="0" applyFont="1" applyBorder="1" applyAlignment="1" applyProtection="1">
      <alignment horizontal="center" vertical="center"/>
    </xf>
    <xf numFmtId="0" fontId="71" fillId="0" borderId="58" xfId="0" applyFont="1" applyBorder="1" applyAlignment="1" applyProtection="1">
      <alignment horizontal="center" vertical="center" shrinkToFit="1"/>
    </xf>
    <xf numFmtId="0" fontId="68" fillId="8" borderId="11" xfId="0" applyFont="1" applyFill="1" applyBorder="1" applyAlignment="1" applyProtection="1">
      <alignment horizontal="center" vertical="center"/>
    </xf>
    <xf numFmtId="0" fontId="68" fillId="8" borderId="12" xfId="0" applyFont="1" applyFill="1" applyBorder="1" applyAlignment="1" applyProtection="1">
      <alignment horizontal="center" vertical="center"/>
    </xf>
    <xf numFmtId="0" fontId="8" fillId="13" borderId="11" xfId="0" applyFont="1" applyFill="1" applyBorder="1" applyAlignment="1" applyProtection="1">
      <alignment horizontal="center" vertical="center"/>
    </xf>
    <xf numFmtId="0" fontId="8" fillId="13" borderId="12" xfId="0" applyFont="1" applyFill="1" applyBorder="1" applyAlignment="1" applyProtection="1">
      <alignment horizontal="center" vertical="center"/>
    </xf>
    <xf numFmtId="0" fontId="8" fillId="13" borderId="21" xfId="0" applyFont="1" applyFill="1" applyBorder="1" applyAlignment="1" applyProtection="1">
      <alignment horizontal="center" vertical="center"/>
    </xf>
    <xf numFmtId="0" fontId="68" fillId="0" borderId="1" xfId="0" applyFont="1" applyBorder="1" applyAlignment="1" applyProtection="1">
      <alignment horizontal="center" shrinkToFit="1"/>
    </xf>
    <xf numFmtId="0" fontId="4" fillId="0" borderId="34" xfId="0" applyFont="1" applyFill="1" applyBorder="1" applyAlignment="1" applyProtection="1">
      <alignment horizontal="center" vertical="center" shrinkToFit="1"/>
    </xf>
    <xf numFmtId="0" fontId="4" fillId="0" borderId="78"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28" xfId="0" applyFont="1" applyBorder="1" applyAlignment="1" applyProtection="1">
      <alignment horizontal="center" vertical="center"/>
    </xf>
    <xf numFmtId="0" fontId="27" fillId="8" borderId="41" xfId="0" applyFont="1" applyFill="1" applyBorder="1" applyAlignment="1" applyProtection="1">
      <alignment horizontal="center" vertical="center"/>
    </xf>
    <xf numFmtId="0" fontId="27" fillId="8" borderId="35" xfId="0" applyFont="1" applyFill="1" applyBorder="1" applyAlignment="1" applyProtection="1">
      <alignment horizontal="center" vertical="center"/>
    </xf>
    <xf numFmtId="0" fontId="86" fillId="0" borderId="25" xfId="0" applyFont="1" applyBorder="1" applyAlignment="1" applyProtection="1">
      <alignment horizontal="center" vertical="center" wrapText="1"/>
    </xf>
    <xf numFmtId="0" fontId="86" fillId="0" borderId="29" xfId="0" applyFont="1" applyBorder="1" applyAlignment="1" applyProtection="1">
      <alignment horizontal="center" vertical="center" wrapText="1"/>
    </xf>
    <xf numFmtId="0" fontId="86" fillId="0" borderId="35" xfId="0" applyFont="1" applyBorder="1" applyAlignment="1" applyProtection="1">
      <alignment horizontal="center" vertical="center" wrapText="1"/>
    </xf>
    <xf numFmtId="0" fontId="86" fillId="0" borderId="61" xfId="0" applyFont="1" applyBorder="1" applyAlignment="1" applyProtection="1">
      <alignment horizontal="center" vertical="center" wrapText="1"/>
    </xf>
    <xf numFmtId="0" fontId="87" fillId="0" borderId="72" xfId="0" applyFont="1" applyBorder="1" applyAlignment="1" applyProtection="1">
      <alignment horizontal="center" vertical="center" wrapText="1"/>
    </xf>
    <xf numFmtId="0" fontId="87" fillId="0" borderId="58" xfId="0" applyFont="1" applyBorder="1" applyAlignment="1" applyProtection="1">
      <alignment horizontal="center" vertical="center"/>
    </xf>
    <xf numFmtId="0" fontId="87" fillId="0" borderId="76" xfId="0" applyFont="1" applyBorder="1" applyAlignment="1" applyProtection="1">
      <alignment horizontal="center" vertical="center"/>
    </xf>
    <xf numFmtId="0" fontId="87" fillId="0" borderId="61" xfId="0" applyFont="1" applyBorder="1" applyAlignment="1" applyProtection="1">
      <alignment horizontal="center" vertical="center"/>
    </xf>
    <xf numFmtId="0" fontId="68" fillId="0" borderId="29" xfId="0" applyFont="1" applyBorder="1" applyAlignment="1" applyProtection="1">
      <alignment horizontal="center" shrinkToFit="1"/>
    </xf>
    <xf numFmtId="0" fontId="4" fillId="0" borderId="41" xfId="0" applyFont="1" applyBorder="1" applyAlignment="1" applyProtection="1">
      <alignment horizontal="center" vertical="center"/>
    </xf>
    <xf numFmtId="0" fontId="4" fillId="0" borderId="34" xfId="0" applyFont="1" applyBorder="1" applyAlignment="1" applyProtection="1">
      <alignment horizontal="center" vertical="center"/>
    </xf>
    <xf numFmtId="0" fontId="4" fillId="0" borderId="35" xfId="0" applyFont="1" applyBorder="1" applyAlignment="1" applyProtection="1">
      <alignment horizontal="center" vertical="center"/>
    </xf>
    <xf numFmtId="0" fontId="68" fillId="0" borderId="1" xfId="0" applyFont="1" applyBorder="1" applyAlignment="1" applyProtection="1">
      <alignment horizontal="center"/>
    </xf>
    <xf numFmtId="0" fontId="8" fillId="0" borderId="16" xfId="0" applyFont="1" applyBorder="1" applyAlignment="1" applyProtection="1">
      <alignment horizontal="left" vertical="center" shrinkToFit="1"/>
    </xf>
    <xf numFmtId="0" fontId="8" fillId="0" borderId="0" xfId="0" applyFont="1" applyBorder="1" applyAlignment="1" applyProtection="1">
      <alignment horizontal="left" vertical="center" shrinkToFit="1"/>
    </xf>
    <xf numFmtId="0" fontId="8" fillId="0" borderId="17" xfId="0" applyFont="1" applyBorder="1" applyAlignment="1" applyProtection="1">
      <alignment horizontal="left" vertical="center" shrinkToFit="1"/>
    </xf>
    <xf numFmtId="0" fontId="8" fillId="13" borderId="30" xfId="0" applyFont="1" applyFill="1" applyBorder="1" applyAlignment="1" applyProtection="1">
      <alignment horizontal="center" vertical="center"/>
    </xf>
    <xf numFmtId="0" fontId="8" fillId="13" borderId="23" xfId="0" applyFont="1" applyFill="1" applyBorder="1" applyAlignment="1" applyProtection="1">
      <alignment horizontal="center" vertical="center"/>
    </xf>
    <xf numFmtId="0" fontId="8" fillId="13" borderId="31" xfId="0" applyFont="1" applyFill="1" applyBorder="1" applyAlignment="1" applyProtection="1">
      <alignment horizontal="center" vertical="center"/>
    </xf>
    <xf numFmtId="0" fontId="8" fillId="13" borderId="32" xfId="0" applyFont="1" applyFill="1" applyBorder="1" applyAlignment="1" applyProtection="1">
      <alignment horizontal="center" vertical="center"/>
    </xf>
    <xf numFmtId="0" fontId="8" fillId="13" borderId="26" xfId="0" applyFont="1" applyFill="1" applyBorder="1" applyAlignment="1" applyProtection="1">
      <alignment horizontal="center" vertical="center"/>
    </xf>
    <xf numFmtId="0" fontId="8" fillId="13" borderId="25" xfId="0" applyFont="1" applyFill="1" applyBorder="1" applyAlignment="1" applyProtection="1">
      <alignment horizontal="center" vertical="center"/>
    </xf>
    <xf numFmtId="0" fontId="8" fillId="0" borderId="16"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7" xfId="0" applyFont="1" applyBorder="1" applyAlignment="1" applyProtection="1">
      <alignment horizontal="left" vertical="center"/>
    </xf>
    <xf numFmtId="0" fontId="71" fillId="0" borderId="29" xfId="0" applyFont="1" applyBorder="1" applyAlignment="1" applyProtection="1">
      <alignment horizontal="center" vertical="center" shrinkToFit="1"/>
    </xf>
    <xf numFmtId="0" fontId="71" fillId="0" borderId="77" xfId="0" applyFont="1" applyBorder="1" applyAlignment="1" applyProtection="1">
      <alignment horizontal="center" vertical="center" shrinkToFit="1"/>
    </xf>
    <xf numFmtId="0" fontId="19" fillId="8" borderId="66" xfId="0" applyFont="1" applyFill="1" applyBorder="1" applyAlignment="1" applyProtection="1">
      <alignment horizontal="center" vertical="center"/>
    </xf>
    <xf numFmtId="0" fontId="19" fillId="8" borderId="43" xfId="0" applyFont="1" applyFill="1" applyBorder="1" applyAlignment="1" applyProtection="1">
      <alignment horizontal="center" vertical="center"/>
    </xf>
    <xf numFmtId="0" fontId="19" fillId="8" borderId="67" xfId="0" applyFont="1" applyFill="1" applyBorder="1" applyAlignment="1" applyProtection="1">
      <alignment horizontal="center" vertical="center"/>
    </xf>
    <xf numFmtId="0" fontId="71" fillId="0" borderId="29" xfId="0" applyFont="1" applyBorder="1" applyAlignment="1" applyProtection="1">
      <alignment horizontal="center" vertical="center"/>
    </xf>
    <xf numFmtId="49" fontId="8" fillId="0" borderId="16" xfId="0" applyNumberFormat="1" applyFont="1" applyBorder="1" applyAlignment="1" applyProtection="1">
      <alignment horizontal="distributed" vertical="center" shrinkToFit="1"/>
    </xf>
    <xf numFmtId="49" fontId="8" fillId="0" borderId="0" xfId="0" applyNumberFormat="1" applyFont="1" applyBorder="1" applyAlignment="1" applyProtection="1">
      <alignment horizontal="distributed" vertical="center" shrinkToFit="1"/>
    </xf>
    <xf numFmtId="49" fontId="8" fillId="0" borderId="17" xfId="0" applyNumberFormat="1" applyFont="1" applyBorder="1" applyAlignment="1" applyProtection="1">
      <alignment horizontal="distributed" vertical="center" shrinkToFit="1"/>
    </xf>
    <xf numFmtId="0" fontId="8" fillId="0" borderId="61" xfId="0" applyFont="1" applyBorder="1" applyAlignment="1" applyProtection="1">
      <alignment horizontal="center" vertical="center" shrinkToFit="1"/>
    </xf>
    <xf numFmtId="0" fontId="71" fillId="0" borderId="58" xfId="0" applyFont="1" applyBorder="1" applyAlignment="1" applyProtection="1">
      <alignment horizontal="center" vertical="center"/>
    </xf>
    <xf numFmtId="0" fontId="71" fillId="0" borderId="61" xfId="0" applyFont="1" applyBorder="1" applyAlignment="1" applyProtection="1">
      <alignment horizontal="center" vertical="center" shrinkToFit="1"/>
    </xf>
    <xf numFmtId="0" fontId="71" fillId="0" borderId="62" xfId="0" applyFont="1" applyBorder="1" applyAlignment="1" applyProtection="1">
      <alignment horizontal="center" vertical="center" shrinkToFit="1"/>
    </xf>
    <xf numFmtId="0" fontId="85" fillId="0" borderId="29" xfId="0" applyFont="1" applyBorder="1" applyAlignment="1" applyProtection="1">
      <alignment horizontal="center" vertical="center" wrapText="1"/>
    </xf>
    <xf numFmtId="0" fontId="85" fillId="0" borderId="61" xfId="0" applyFont="1" applyBorder="1" applyAlignment="1" applyProtection="1">
      <alignment horizontal="center" vertical="center" wrapText="1"/>
    </xf>
    <xf numFmtId="0" fontId="71" fillId="0" borderId="61" xfId="0" applyFont="1" applyBorder="1" applyAlignment="1" applyProtection="1">
      <alignment horizontal="center" vertical="center"/>
    </xf>
    <xf numFmtId="0" fontId="66" fillId="0" borderId="72" xfId="0" applyFont="1" applyBorder="1" applyAlignment="1" applyProtection="1">
      <alignment horizontal="center" vertical="center" wrapText="1"/>
    </xf>
    <xf numFmtId="0" fontId="66" fillId="0" borderId="58" xfId="0" applyFont="1" applyBorder="1" applyAlignment="1" applyProtection="1">
      <alignment horizontal="center" vertical="center" wrapText="1"/>
    </xf>
    <xf numFmtId="0" fontId="66" fillId="0" borderId="73" xfId="0" applyFont="1" applyBorder="1" applyAlignment="1" applyProtection="1">
      <alignment horizontal="center" vertical="center" wrapText="1"/>
    </xf>
    <xf numFmtId="0" fontId="66" fillId="0" borderId="74" xfId="0" applyFont="1" applyBorder="1" applyAlignment="1" applyProtection="1">
      <alignment horizontal="center" vertical="center" wrapText="1"/>
    </xf>
    <xf numFmtId="0" fontId="66" fillId="0" borderId="1" xfId="0" applyFont="1" applyBorder="1" applyAlignment="1" applyProtection="1">
      <alignment horizontal="center" vertical="center" wrapText="1"/>
    </xf>
    <xf numFmtId="0" fontId="66" fillId="0" borderId="75" xfId="0" applyFont="1" applyBorder="1" applyAlignment="1" applyProtection="1">
      <alignment horizontal="center" vertical="center" wrapText="1"/>
    </xf>
    <xf numFmtId="0" fontId="66" fillId="0" borderId="76" xfId="0" applyFont="1" applyBorder="1" applyAlignment="1" applyProtection="1">
      <alignment horizontal="center" vertical="center" wrapText="1"/>
    </xf>
    <xf numFmtId="0" fontId="66" fillId="0" borderId="61" xfId="0" applyFont="1" applyBorder="1" applyAlignment="1" applyProtection="1">
      <alignment horizontal="center" vertical="center" wrapText="1"/>
    </xf>
    <xf numFmtId="0" fontId="66" fillId="0" borderId="62" xfId="0" applyFont="1" applyBorder="1" applyAlignment="1" applyProtection="1">
      <alignment horizontal="center" vertical="center" wrapText="1"/>
    </xf>
    <xf numFmtId="0" fontId="8" fillId="0" borderId="11" xfId="0" applyFont="1" applyBorder="1" applyAlignment="1" applyProtection="1">
      <alignment horizontal="right" vertical="center"/>
    </xf>
    <xf numFmtId="0" fontId="8" fillId="0" borderId="12" xfId="0" applyFont="1" applyBorder="1" applyAlignment="1" applyProtection="1">
      <alignment horizontal="right" vertical="center"/>
    </xf>
    <xf numFmtId="0" fontId="8" fillId="0" borderId="1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21" xfId="0" applyFont="1" applyBorder="1" applyAlignment="1" applyProtection="1">
      <alignment horizontal="center" vertical="center"/>
    </xf>
    <xf numFmtId="9" fontId="8" fillId="0" borderId="11" xfId="0" quotePrefix="1" applyNumberFormat="1" applyFont="1" applyBorder="1" applyAlignment="1" applyProtection="1">
      <alignment horizontal="center" vertical="center"/>
    </xf>
    <xf numFmtId="0" fontId="8" fillId="0" borderId="12" xfId="0" applyNumberFormat="1" applyFont="1" applyBorder="1" applyAlignment="1" applyProtection="1">
      <alignment horizontal="center" vertical="center"/>
    </xf>
    <xf numFmtId="0" fontId="8" fillId="0" borderId="21" xfId="0" applyNumberFormat="1" applyFont="1" applyBorder="1" applyAlignment="1" applyProtection="1">
      <alignment horizontal="center" vertical="center"/>
    </xf>
    <xf numFmtId="0" fontId="68" fillId="0" borderId="58" xfId="0" applyFont="1" applyBorder="1" applyAlignment="1" applyProtection="1">
      <alignment horizontal="center" vertical="center" shrinkToFit="1"/>
    </xf>
    <xf numFmtId="0" fontId="68" fillId="0" borderId="73" xfId="0" applyFont="1" applyBorder="1" applyAlignment="1" applyProtection="1">
      <alignment horizontal="center" vertical="center" shrinkToFit="1"/>
    </xf>
    <xf numFmtId="0" fontId="68" fillId="0" borderId="58" xfId="0" applyFont="1" applyBorder="1" applyAlignment="1" applyProtection="1">
      <alignment horizontal="center" vertical="center"/>
    </xf>
    <xf numFmtId="0" fontId="68" fillId="0" borderId="61" xfId="0" applyFont="1" applyBorder="1" applyAlignment="1" applyProtection="1">
      <alignment horizontal="center" vertical="center"/>
    </xf>
    <xf numFmtId="0" fontId="8" fillId="0" borderId="62" xfId="0" applyFont="1" applyBorder="1" applyAlignment="1" applyProtection="1">
      <alignment horizontal="center" vertical="center" shrinkToFit="1"/>
    </xf>
    <xf numFmtId="0" fontId="8" fillId="0" borderId="61" xfId="0" applyFont="1" applyBorder="1" applyAlignment="1" applyProtection="1">
      <alignment horizontal="center" vertical="center"/>
    </xf>
    <xf numFmtId="0" fontId="68" fillId="0" borderId="29" xfId="0" applyFont="1" applyBorder="1" applyAlignment="1" applyProtection="1">
      <alignment horizontal="center"/>
    </xf>
    <xf numFmtId="0" fontId="4" fillId="0" borderId="41" xfId="0" applyFont="1" applyBorder="1" applyAlignment="1" applyProtection="1">
      <alignment horizontal="center" vertical="center" shrinkToFit="1"/>
    </xf>
    <xf numFmtId="0" fontId="4" fillId="0" borderId="34" xfId="0" applyFont="1" applyBorder="1" applyAlignment="1" applyProtection="1">
      <alignment horizontal="center" vertical="center" shrinkToFit="1"/>
    </xf>
    <xf numFmtId="0" fontId="4" fillId="0" borderId="69" xfId="0" applyFont="1" applyBorder="1" applyAlignment="1" applyProtection="1">
      <alignment horizontal="center" vertical="center" shrinkToFit="1"/>
    </xf>
    <xf numFmtId="0" fontId="68" fillId="0" borderId="29" xfId="0" applyFont="1" applyFill="1" applyBorder="1" applyAlignment="1" applyProtection="1">
      <alignment horizontal="center" vertical="center" shrinkToFit="1"/>
    </xf>
    <xf numFmtId="0" fontId="68" fillId="8" borderId="21" xfId="0" applyFont="1" applyFill="1" applyBorder="1" applyAlignment="1" applyProtection="1">
      <alignment horizontal="center" vertical="center"/>
    </xf>
    <xf numFmtId="0" fontId="68" fillId="0" borderId="27" xfId="0" applyFont="1" applyBorder="1" applyAlignment="1" applyProtection="1">
      <alignment horizontal="center" shrinkToFit="1"/>
    </xf>
    <xf numFmtId="0" fontId="68" fillId="8" borderId="1" xfId="0" applyFont="1" applyFill="1" applyBorder="1" applyAlignment="1" applyProtection="1">
      <alignment horizontal="center" vertical="center"/>
    </xf>
    <xf numFmtId="0" fontId="68" fillId="0" borderId="61" xfId="0" applyFont="1" applyBorder="1" applyAlignment="1" applyProtection="1">
      <alignment horizontal="center" shrinkToFit="1"/>
    </xf>
    <xf numFmtId="0" fontId="8" fillId="0" borderId="30"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176" fontId="68" fillId="0" borderId="11" xfId="0" applyNumberFormat="1" applyFont="1" applyBorder="1" applyAlignment="1" applyProtection="1">
      <alignment horizontal="center" vertical="center"/>
    </xf>
    <xf numFmtId="176" fontId="68" fillId="0" borderId="12" xfId="0" applyNumberFormat="1" applyFont="1" applyBorder="1" applyAlignment="1" applyProtection="1">
      <alignment horizontal="center" vertical="center"/>
    </xf>
    <xf numFmtId="0" fontId="8" fillId="0" borderId="221" xfId="0" applyFont="1" applyFill="1" applyBorder="1" applyAlignment="1" applyProtection="1">
      <alignment horizontal="left" vertical="center"/>
      <protection locked="0"/>
    </xf>
    <xf numFmtId="0" fontId="8" fillId="0" borderId="222" xfId="0" applyFont="1" applyFill="1" applyBorder="1" applyAlignment="1" applyProtection="1">
      <alignment horizontal="left" vertical="center"/>
      <protection locked="0"/>
    </xf>
    <xf numFmtId="0" fontId="8" fillId="0" borderId="223" xfId="0" applyFont="1" applyFill="1" applyBorder="1" applyAlignment="1" applyProtection="1">
      <alignment horizontal="left" vertical="center"/>
      <protection locked="0"/>
    </xf>
    <xf numFmtId="0" fontId="18" fillId="0" borderId="0" xfId="0" applyFont="1" applyBorder="1" applyAlignment="1" applyProtection="1">
      <alignment horizontal="center" vertical="center"/>
    </xf>
    <xf numFmtId="0" fontId="27" fillId="8" borderId="68" xfId="0" applyFont="1" applyFill="1" applyBorder="1" applyAlignment="1" applyProtection="1">
      <alignment horizontal="center" vertical="center"/>
    </xf>
    <xf numFmtId="0" fontId="27" fillId="8" borderId="59" xfId="0" applyFont="1" applyFill="1" applyBorder="1" applyAlignment="1" applyProtection="1">
      <alignment horizontal="center" vertical="center"/>
    </xf>
    <xf numFmtId="0" fontId="27" fillId="8" borderId="57" xfId="0" applyFont="1" applyFill="1" applyBorder="1" applyAlignment="1" applyProtection="1">
      <alignment horizontal="center" vertical="center"/>
    </xf>
    <xf numFmtId="0" fontId="27" fillId="8" borderId="42" xfId="0" applyFont="1" applyFill="1" applyBorder="1" applyAlignment="1" applyProtection="1">
      <alignment horizontal="center" vertical="center"/>
    </xf>
    <xf numFmtId="0" fontId="27" fillId="8" borderId="34" xfId="0" applyFont="1" applyFill="1" applyBorder="1" applyAlignment="1" applyProtection="1">
      <alignment horizontal="center" vertical="center"/>
    </xf>
    <xf numFmtId="0" fontId="4" fillId="0" borderId="69" xfId="0" applyFont="1" applyBorder="1" applyAlignment="1" applyProtection="1">
      <alignment horizontal="center" vertical="center"/>
    </xf>
    <xf numFmtId="177" fontId="4" fillId="0" borderId="70" xfId="0" applyNumberFormat="1" applyFont="1" applyBorder="1" applyAlignment="1" applyProtection="1">
      <alignment horizontal="center" vertical="center" shrinkToFit="1"/>
    </xf>
    <xf numFmtId="177" fontId="4" fillId="0" borderId="43" xfId="0" applyNumberFormat="1" applyFont="1" applyBorder="1" applyAlignment="1" applyProtection="1">
      <alignment horizontal="center" vertical="center" shrinkToFit="1"/>
    </xf>
    <xf numFmtId="177" fontId="4" fillId="0" borderId="71" xfId="0" applyNumberFormat="1" applyFont="1" applyBorder="1" applyAlignment="1" applyProtection="1">
      <alignment horizontal="center" vertical="center" shrinkToFit="1"/>
    </xf>
    <xf numFmtId="0" fontId="4" fillId="0" borderId="70" xfId="0" applyFont="1" applyBorder="1" applyAlignment="1" applyProtection="1">
      <alignment horizontal="center" vertical="center"/>
    </xf>
    <xf numFmtId="0" fontId="4" fillId="0" borderId="43" xfId="0" applyFont="1" applyBorder="1" applyAlignment="1" applyProtection="1">
      <alignment horizontal="center" vertical="center"/>
    </xf>
    <xf numFmtId="0" fontId="4" fillId="0" borderId="71" xfId="0" applyFont="1" applyBorder="1" applyAlignment="1" applyProtection="1">
      <alignment horizontal="center" vertical="center"/>
    </xf>
    <xf numFmtId="0" fontId="27" fillId="8" borderId="70" xfId="0" applyFont="1" applyFill="1" applyBorder="1" applyAlignment="1" applyProtection="1">
      <alignment horizontal="center" vertical="center"/>
    </xf>
    <xf numFmtId="0" fontId="27" fillId="8" borderId="43" xfId="0" applyFont="1" applyFill="1" applyBorder="1" applyAlignment="1" applyProtection="1">
      <alignment horizontal="center" vertical="center"/>
    </xf>
    <xf numFmtId="0" fontId="27" fillId="8" borderId="71" xfId="0" applyFont="1" applyFill="1" applyBorder="1" applyAlignment="1" applyProtection="1">
      <alignment horizontal="center" vertical="center"/>
    </xf>
    <xf numFmtId="177" fontId="4" fillId="0" borderId="67" xfId="0" applyNumberFormat="1" applyFont="1" applyBorder="1" applyAlignment="1" applyProtection="1">
      <alignment horizontal="center" vertical="center" shrinkToFit="1"/>
    </xf>
    <xf numFmtId="0" fontId="27" fillId="8" borderId="40" xfId="0" applyFont="1" applyFill="1" applyBorder="1" applyAlignment="1" applyProtection="1">
      <alignment horizontal="center" vertical="center"/>
    </xf>
    <xf numFmtId="0" fontId="27" fillId="8" borderId="24" xfId="0" applyFont="1" applyFill="1" applyBorder="1" applyAlignment="1" applyProtection="1">
      <alignment horizontal="center" vertical="center"/>
    </xf>
    <xf numFmtId="0" fontId="27" fillId="8" borderId="25" xfId="0"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12" xfId="0" applyFont="1" applyBorder="1" applyAlignment="1" applyProtection="1">
      <alignment horizontal="center" vertical="center"/>
    </xf>
    <xf numFmtId="0" fontId="10" fillId="0" borderId="21" xfId="0" applyFont="1" applyBorder="1" applyAlignment="1" applyProtection="1">
      <alignment horizontal="center" vertical="center"/>
    </xf>
    <xf numFmtId="0" fontId="77" fillId="0" borderId="11" xfId="0" applyFont="1" applyBorder="1" applyAlignment="1" applyProtection="1">
      <alignment horizontal="center" vertical="center"/>
    </xf>
    <xf numFmtId="0" fontId="77" fillId="0" borderId="12" xfId="0" applyFont="1" applyBorder="1" applyAlignment="1" applyProtection="1">
      <alignment horizontal="center" vertical="center"/>
    </xf>
    <xf numFmtId="0" fontId="77" fillId="0" borderId="21" xfId="0" applyFont="1" applyBorder="1" applyAlignment="1" applyProtection="1">
      <alignment horizontal="center" vertical="center"/>
    </xf>
    <xf numFmtId="0" fontId="68" fillId="8" borderId="66" xfId="0" applyFont="1" applyFill="1" applyBorder="1" applyAlignment="1" applyProtection="1">
      <alignment horizontal="center"/>
    </xf>
    <xf numFmtId="0" fontId="68" fillId="8" borderId="43" xfId="0" applyFont="1" applyFill="1" applyBorder="1" applyAlignment="1" applyProtection="1">
      <alignment horizontal="center"/>
    </xf>
    <xf numFmtId="0" fontId="68" fillId="8" borderId="67" xfId="0" applyFont="1" applyFill="1" applyBorder="1" applyAlignment="1" applyProtection="1">
      <alignment horizontal="center"/>
    </xf>
    <xf numFmtId="0" fontId="4" fillId="8" borderId="41" xfId="0" applyFont="1" applyFill="1" applyBorder="1" applyAlignment="1" applyProtection="1">
      <alignment horizontal="center" vertical="center" shrinkToFit="1"/>
    </xf>
    <xf numFmtId="0" fontId="4" fillId="8" borderId="35" xfId="0" applyFont="1" applyFill="1" applyBorder="1" applyAlignment="1" applyProtection="1">
      <alignment horizontal="center" vertical="center" shrinkToFit="1"/>
    </xf>
    <xf numFmtId="0" fontId="68" fillId="0" borderId="11" xfId="0" applyFont="1" applyBorder="1" applyAlignment="1" applyProtection="1">
      <alignment horizontal="center" shrinkToFit="1"/>
    </xf>
    <xf numFmtId="0" fontId="68" fillId="0" borderId="12" xfId="0" applyFont="1" applyBorder="1" applyAlignment="1" applyProtection="1">
      <alignment horizontal="center" shrinkToFit="1"/>
    </xf>
    <xf numFmtId="0" fontId="68" fillId="0" borderId="21" xfId="0" applyFont="1" applyBorder="1" applyAlignment="1" applyProtection="1">
      <alignment horizontal="center" shrinkToFit="1"/>
    </xf>
    <xf numFmtId="0" fontId="4" fillId="0" borderId="41" xfId="0" applyFont="1" applyFill="1" applyBorder="1" applyAlignment="1" applyProtection="1">
      <alignment horizontal="center" vertical="center" shrinkToFit="1"/>
    </xf>
    <xf numFmtId="0" fontId="4" fillId="0" borderId="69" xfId="0" applyFont="1" applyFill="1" applyBorder="1" applyAlignment="1" applyProtection="1">
      <alignment horizontal="center" vertical="center" shrinkToFit="1"/>
    </xf>
    <xf numFmtId="0" fontId="8" fillId="0" borderId="18" xfId="0" applyFont="1" applyBorder="1" applyAlignment="1" applyProtection="1">
      <alignment horizontal="left" vertical="center" shrinkToFit="1"/>
    </xf>
    <xf numFmtId="0" fontId="8" fillId="0" borderId="19" xfId="0" applyFont="1" applyBorder="1" applyAlignment="1" applyProtection="1">
      <alignment horizontal="left" vertical="center" shrinkToFit="1"/>
    </xf>
    <xf numFmtId="0" fontId="8" fillId="0" borderId="20" xfId="0" applyFont="1" applyBorder="1" applyAlignment="1" applyProtection="1">
      <alignment horizontal="left" vertical="center" shrinkToFit="1"/>
    </xf>
    <xf numFmtId="0" fontId="19" fillId="7" borderId="0" xfId="0" applyFont="1" applyFill="1" applyBorder="1" applyAlignment="1" applyProtection="1">
      <alignment horizontal="left" vertical="center"/>
      <protection locked="0"/>
    </xf>
    <xf numFmtId="0" fontId="8" fillId="0" borderId="13" xfId="0" applyFont="1" applyBorder="1" applyAlignment="1" applyProtection="1">
      <alignment horizontal="left" vertical="center" shrinkToFit="1"/>
    </xf>
    <xf numFmtId="0" fontId="8" fillId="0" borderId="14" xfId="0" applyFont="1" applyBorder="1" applyAlignment="1" applyProtection="1">
      <alignment horizontal="left" vertical="center" shrinkToFit="1"/>
    </xf>
    <xf numFmtId="0" fontId="8" fillId="0" borderId="15" xfId="0" applyFont="1" applyBorder="1" applyAlignment="1" applyProtection="1">
      <alignment horizontal="left" vertical="center" shrinkToFit="1"/>
    </xf>
    <xf numFmtId="0" fontId="16" fillId="0" borderId="27" xfId="0" applyFont="1" applyFill="1" applyBorder="1" applyAlignment="1">
      <alignment horizontal="left" vertical="center" wrapText="1" indent="1" readingOrder="1"/>
    </xf>
    <xf numFmtId="0" fontId="16" fillId="0" borderId="29" xfId="0" applyFont="1" applyFill="1" applyBorder="1" applyAlignment="1">
      <alignment horizontal="left" vertical="center" wrapText="1" indent="1" readingOrder="1"/>
    </xf>
    <xf numFmtId="0" fontId="16" fillId="0" borderId="27" xfId="0" applyFont="1" applyFill="1" applyBorder="1" applyAlignment="1">
      <alignment horizontal="left" vertical="center" wrapText="1" readingOrder="1"/>
    </xf>
    <xf numFmtId="0" fontId="16" fillId="0" borderId="29" xfId="0" applyFont="1" applyFill="1" applyBorder="1" applyAlignment="1">
      <alignment horizontal="left" vertical="center" wrapText="1" readingOrder="1"/>
    </xf>
    <xf numFmtId="0" fontId="16" fillId="0" borderId="27" xfId="0" applyFont="1" applyFill="1" applyBorder="1" applyAlignment="1">
      <alignment horizontal="center" vertical="center" wrapText="1" readingOrder="1"/>
    </xf>
    <xf numFmtId="0" fontId="16" fillId="0" borderId="29" xfId="0" applyFont="1" applyFill="1" applyBorder="1" applyAlignment="1">
      <alignment horizontal="center" vertical="center" wrapText="1" readingOrder="1"/>
    </xf>
    <xf numFmtId="0" fontId="16" fillId="0" borderId="1" xfId="0" applyFont="1" applyFill="1" applyBorder="1" applyAlignment="1">
      <alignment horizontal="left" vertical="center" wrapText="1" indent="1" readingOrder="1"/>
    </xf>
    <xf numFmtId="0" fontId="16" fillId="0" borderId="1" xfId="0" applyFont="1" applyFill="1" applyBorder="1" applyAlignment="1">
      <alignment horizontal="left" vertical="center" wrapText="1" readingOrder="1"/>
    </xf>
    <xf numFmtId="0" fontId="5" fillId="0" borderId="0" xfId="0" applyFont="1" applyBorder="1" applyAlignment="1">
      <alignment horizontal="center" vertical="center"/>
    </xf>
    <xf numFmtId="0" fontId="13" fillId="0" borderId="1" xfId="0" applyFont="1" applyFill="1" applyBorder="1" applyAlignment="1">
      <alignment horizontal="left" vertical="center" wrapText="1" indent="1" readingOrder="1"/>
    </xf>
    <xf numFmtId="0" fontId="13" fillId="0" borderId="1" xfId="0" applyFont="1" applyFill="1" applyBorder="1" applyAlignment="1">
      <alignment horizontal="left" vertical="center" wrapText="1" readingOrder="1"/>
    </xf>
    <xf numFmtId="0" fontId="24" fillId="0" borderId="11" xfId="2" applyFont="1" applyBorder="1" applyAlignment="1">
      <alignment horizontal="center" vertical="center"/>
    </xf>
    <xf numFmtId="0" fontId="24" fillId="0" borderId="12" xfId="2" applyFont="1" applyBorder="1" applyAlignment="1">
      <alignment horizontal="center" vertical="center"/>
    </xf>
    <xf numFmtId="0" fontId="24" fillId="0" borderId="21" xfId="2" applyFont="1" applyBorder="1" applyAlignment="1">
      <alignment horizontal="center" vertical="center"/>
    </xf>
    <xf numFmtId="0" fontId="2" fillId="0" borderId="27" xfId="2" applyBorder="1" applyAlignment="1">
      <alignment horizontal="center" vertical="center" wrapText="1"/>
    </xf>
    <xf numFmtId="0" fontId="2" fillId="0" borderId="29" xfId="2" applyBorder="1" applyAlignment="1">
      <alignment horizontal="center" vertical="center" wrapText="1"/>
    </xf>
    <xf numFmtId="0" fontId="34" fillId="0" borderId="0" xfId="2" applyFont="1" applyAlignment="1">
      <alignment wrapText="1"/>
    </xf>
    <xf numFmtId="0" fontId="35" fillId="0" borderId="0" xfId="2" applyFont="1" applyAlignment="1">
      <alignment wrapText="1"/>
    </xf>
    <xf numFmtId="0" fontId="32" fillId="0" borderId="0" xfId="2" applyFont="1" applyAlignment="1">
      <alignment wrapText="1"/>
    </xf>
    <xf numFmtId="0" fontId="2" fillId="0" borderId="0" xfId="2" applyAlignment="1">
      <alignment wrapText="1"/>
    </xf>
    <xf numFmtId="0" fontId="24" fillId="0" borderId="27" xfId="2" applyFont="1" applyBorder="1" applyAlignment="1">
      <alignment horizontal="center" vertical="center"/>
    </xf>
    <xf numFmtId="0" fontId="2" fillId="0" borderId="1" xfId="2" applyBorder="1" applyAlignment="1">
      <alignment horizontal="center" vertical="center" wrapText="1"/>
    </xf>
    <xf numFmtId="0" fontId="24" fillId="0" borderId="30" xfId="2" applyFont="1" applyBorder="1" applyAlignment="1">
      <alignment horizontal="center" vertical="center"/>
    </xf>
    <xf numFmtId="0" fontId="24" fillId="0" borderId="22" xfId="2" applyFont="1" applyBorder="1" applyAlignment="1">
      <alignment horizontal="center" vertical="center"/>
    </xf>
    <xf numFmtId="0" fontId="24" fillId="0" borderId="23" xfId="2" applyFont="1" applyBorder="1" applyAlignment="1">
      <alignment horizontal="center" vertical="center"/>
    </xf>
    <xf numFmtId="0" fontId="33" fillId="0" borderId="29" xfId="2" applyFont="1" applyBorder="1" applyAlignment="1">
      <alignment horizontal="center" vertical="center"/>
    </xf>
    <xf numFmtId="0" fontId="33" fillId="0" borderId="26" xfId="2" applyFont="1" applyBorder="1" applyAlignment="1">
      <alignment horizontal="center" vertical="center"/>
    </xf>
    <xf numFmtId="0" fontId="33" fillId="0" borderId="24" xfId="2" applyFont="1" applyBorder="1" applyAlignment="1">
      <alignment horizontal="center" vertical="center"/>
    </xf>
    <xf numFmtId="0" fontId="33" fillId="0" borderId="25" xfId="2" applyFont="1" applyBorder="1" applyAlignment="1">
      <alignment horizontal="center" vertical="center"/>
    </xf>
    <xf numFmtId="0" fontId="24" fillId="0" borderId="1" xfId="2" applyFont="1" applyBorder="1" applyAlignment="1">
      <alignment horizontal="center" vertical="center"/>
    </xf>
    <xf numFmtId="0" fontId="31" fillId="0" borderId="0" xfId="2" applyFont="1" applyAlignment="1">
      <alignment horizontal="center"/>
    </xf>
    <xf numFmtId="0" fontId="2" fillId="0" borderId="0" xfId="2" applyAlignment="1">
      <alignment vertical="center" wrapText="1"/>
    </xf>
    <xf numFmtId="0" fontId="2" fillId="0" borderId="24" xfId="2" applyBorder="1" applyAlignment="1">
      <alignment vertical="center" wrapText="1"/>
    </xf>
    <xf numFmtId="0" fontId="2" fillId="3" borderId="11" xfId="2" applyFill="1" applyBorder="1" applyAlignment="1">
      <alignment horizontal="center" vertical="center"/>
    </xf>
    <xf numFmtId="0" fontId="2" fillId="3" borderId="12" xfId="2" applyFill="1" applyBorder="1" applyAlignment="1">
      <alignment horizontal="center" vertical="center"/>
    </xf>
    <xf numFmtId="0" fontId="2" fillId="3" borderId="21" xfId="2" applyFill="1" applyBorder="1" applyAlignment="1">
      <alignment horizontal="center" vertical="center"/>
    </xf>
    <xf numFmtId="0" fontId="25" fillId="0" borderId="35" xfId="3" applyFont="1" applyBorder="1" applyAlignment="1" applyProtection="1">
      <alignment horizontal="right"/>
      <protection locked="0"/>
    </xf>
    <xf numFmtId="0" fontId="25" fillId="0" borderId="61" xfId="3" applyFont="1" applyBorder="1" applyAlignment="1" applyProtection="1">
      <alignment horizontal="right"/>
      <protection locked="0"/>
    </xf>
    <xf numFmtId="0" fontId="25" fillId="0" borderId="62" xfId="3" applyFont="1" applyBorder="1" applyAlignment="1" applyProtection="1">
      <alignment horizontal="right"/>
      <protection locked="0"/>
    </xf>
    <xf numFmtId="0" fontId="28" fillId="0" borderId="57" xfId="3" applyFont="1" applyBorder="1" applyAlignment="1" applyProtection="1">
      <alignment horizontal="center" vertical="center"/>
      <protection locked="0"/>
    </xf>
    <xf numFmtId="0" fontId="28" fillId="0" borderId="58" xfId="3" applyFont="1" applyBorder="1" applyAlignment="1" applyProtection="1">
      <alignment horizontal="center" vertical="center"/>
      <protection locked="0"/>
    </xf>
    <xf numFmtId="0" fontId="28" fillId="0" borderId="73" xfId="3" applyFont="1" applyBorder="1" applyAlignment="1" applyProtection="1">
      <alignment horizontal="center" vertical="center"/>
      <protection locked="0"/>
    </xf>
    <xf numFmtId="0" fontId="4" fillId="0" borderId="61" xfId="3" applyFont="1" applyBorder="1" applyProtection="1">
      <alignment vertical="center"/>
      <protection locked="0"/>
    </xf>
    <xf numFmtId="0" fontId="4" fillId="0" borderId="62" xfId="3" applyFont="1" applyBorder="1" applyProtection="1">
      <alignment vertical="center"/>
      <protection locked="0"/>
    </xf>
    <xf numFmtId="0" fontId="4" fillId="8" borderId="24" xfId="3" applyFont="1" applyFill="1" applyBorder="1" applyAlignment="1" applyProtection="1">
      <alignment horizontal="center" vertical="top" shrinkToFit="1"/>
      <protection locked="0"/>
    </xf>
    <xf numFmtId="0" fontId="4" fillId="0" borderId="23" xfId="3" applyFont="1" applyBorder="1" applyAlignment="1" applyProtection="1">
      <alignment horizontal="center" vertical="center" wrapText="1"/>
      <protection locked="0"/>
    </xf>
    <xf numFmtId="0" fontId="4" fillId="0" borderId="27" xfId="3" applyFont="1" applyBorder="1" applyAlignment="1" applyProtection="1">
      <alignment horizontal="center" vertical="center" wrapText="1"/>
      <protection locked="0"/>
    </xf>
    <xf numFmtId="0" fontId="4" fillId="0" borderId="26" xfId="3" applyFont="1" applyBorder="1" applyAlignment="1" applyProtection="1">
      <alignment horizontal="center" vertical="top" shrinkToFit="1"/>
      <protection locked="0"/>
    </xf>
    <xf numFmtId="0" fontId="4" fillId="0" borderId="24" xfId="3" applyFont="1" applyBorder="1" applyAlignment="1" applyProtection="1">
      <alignment horizontal="center" vertical="top" shrinkToFit="1"/>
      <protection locked="0"/>
    </xf>
    <xf numFmtId="0" fontId="2" fillId="8" borderId="22" xfId="3" applyFill="1" applyBorder="1" applyAlignment="1" applyProtection="1">
      <alignment horizontal="center" vertical="center" shrinkToFit="1"/>
      <protection locked="0"/>
    </xf>
    <xf numFmtId="0" fontId="2" fillId="8" borderId="24" xfId="3" applyFill="1" applyBorder="1" applyAlignment="1" applyProtection="1">
      <alignment horizontal="center" vertical="center" shrinkToFit="1"/>
      <protection locked="0"/>
    </xf>
    <xf numFmtId="0" fontId="4" fillId="0" borderId="30" xfId="3" applyFont="1" applyBorder="1" applyAlignment="1" applyProtection="1">
      <alignment horizontal="left" vertical="top" wrapText="1"/>
      <protection locked="0"/>
    </xf>
    <xf numFmtId="0" fontId="4" fillId="0" borderId="22" xfId="3" applyFont="1" applyBorder="1" applyAlignment="1" applyProtection="1">
      <alignment horizontal="left" vertical="top" wrapText="1"/>
      <protection locked="0"/>
    </xf>
    <xf numFmtId="0" fontId="4" fillId="0" borderId="23" xfId="3" applyFont="1" applyBorder="1" applyAlignment="1" applyProtection="1">
      <alignment horizontal="left" vertical="top" wrapText="1"/>
      <protection locked="0"/>
    </xf>
    <xf numFmtId="0" fontId="4" fillId="0" borderId="31" xfId="3" applyFont="1" applyBorder="1" applyAlignment="1" applyProtection="1">
      <alignment horizontal="left" vertical="top" wrapText="1"/>
      <protection locked="0"/>
    </xf>
    <xf numFmtId="0" fontId="4" fillId="0" borderId="0" xfId="3" applyFont="1" applyBorder="1" applyAlignment="1" applyProtection="1">
      <alignment horizontal="left" vertical="top" wrapText="1"/>
      <protection locked="0"/>
    </xf>
    <xf numFmtId="0" fontId="4" fillId="0" borderId="32" xfId="3" applyFont="1" applyBorder="1" applyAlignment="1" applyProtection="1">
      <alignment horizontal="left" vertical="top" wrapText="1"/>
      <protection locked="0"/>
    </xf>
    <xf numFmtId="0" fontId="20" fillId="0" borderId="31" xfId="3" applyFont="1" applyBorder="1" applyAlignment="1" applyProtection="1">
      <alignment horizontal="left" wrapText="1"/>
      <protection locked="0"/>
    </xf>
    <xf numFmtId="0" fontId="20" fillId="0" borderId="0" xfId="3" applyFont="1" applyBorder="1" applyAlignment="1" applyProtection="1">
      <alignment horizontal="left" wrapText="1"/>
      <protection locked="0"/>
    </xf>
    <xf numFmtId="0" fontId="20" fillId="0" borderId="32" xfId="3" applyFont="1" applyBorder="1" applyAlignment="1" applyProtection="1">
      <alignment horizontal="left" wrapText="1"/>
      <protection locked="0"/>
    </xf>
    <xf numFmtId="0" fontId="20" fillId="0" borderId="26" xfId="3" applyFont="1" applyBorder="1" applyAlignment="1" applyProtection="1">
      <alignment horizontal="left" wrapText="1"/>
      <protection locked="0"/>
    </xf>
    <xf numFmtId="0" fontId="20" fillId="0" borderId="24" xfId="3" applyFont="1" applyBorder="1" applyAlignment="1" applyProtection="1">
      <alignment horizontal="left" wrapText="1"/>
      <protection locked="0"/>
    </xf>
    <xf numFmtId="0" fontId="20" fillId="0" borderId="25" xfId="3" applyFont="1" applyBorder="1" applyAlignment="1" applyProtection="1">
      <alignment horizontal="left" wrapText="1"/>
      <protection locked="0"/>
    </xf>
    <xf numFmtId="0" fontId="4" fillId="8" borderId="12" xfId="3" applyFont="1" applyFill="1" applyBorder="1" applyAlignment="1" applyProtection="1">
      <alignment horizontal="center" vertical="top" shrinkToFit="1"/>
      <protection locked="0"/>
    </xf>
    <xf numFmtId="0" fontId="4" fillId="0" borderId="31" xfId="3" applyFont="1" applyBorder="1" applyAlignment="1" applyProtection="1">
      <alignment horizontal="center" vertical="top" shrinkToFit="1"/>
      <protection locked="0"/>
    </xf>
    <xf numFmtId="0" fontId="4" fillId="0" borderId="0" xfId="3" applyFont="1" applyBorder="1" applyAlignment="1" applyProtection="1">
      <alignment horizontal="center" vertical="top" shrinkToFit="1"/>
      <protection locked="0"/>
    </xf>
    <xf numFmtId="0" fontId="25" fillId="0" borderId="34" xfId="3" applyFont="1" applyBorder="1" applyAlignment="1" applyProtection="1">
      <alignment horizontal="right"/>
      <protection locked="0"/>
    </xf>
    <xf numFmtId="0" fontId="25" fillId="0" borderId="41" xfId="3" applyFont="1" applyBorder="1" applyAlignment="1" applyProtection="1">
      <alignment horizontal="right"/>
      <protection locked="0"/>
    </xf>
    <xf numFmtId="0" fontId="4" fillId="0" borderId="13" xfId="3" applyFont="1" applyBorder="1" applyAlignment="1" applyProtection="1">
      <alignment horizontal="left" vertical="top"/>
      <protection locked="0"/>
    </xf>
    <xf numFmtId="0" fontId="4" fillId="0" borderId="14" xfId="3" applyFont="1" applyBorder="1" applyAlignment="1" applyProtection="1">
      <alignment horizontal="left" vertical="top"/>
      <protection locked="0"/>
    </xf>
    <xf numFmtId="0" fontId="4" fillId="0" borderId="15" xfId="3" applyFont="1" applyBorder="1" applyAlignment="1" applyProtection="1">
      <alignment horizontal="left" vertical="top"/>
      <protection locked="0"/>
    </xf>
    <xf numFmtId="0" fontId="4" fillId="0" borderId="16" xfId="3" applyFont="1" applyBorder="1" applyAlignment="1" applyProtection="1">
      <alignment horizontal="left" vertical="top"/>
      <protection locked="0"/>
    </xf>
    <xf numFmtId="0" fontId="4" fillId="0" borderId="0" xfId="3" applyFont="1" applyBorder="1" applyAlignment="1" applyProtection="1">
      <alignment horizontal="left" vertical="top"/>
      <protection locked="0"/>
    </xf>
    <xf numFmtId="0" fontId="4" fillId="0" borderId="17" xfId="3" applyFont="1" applyBorder="1" applyAlignment="1" applyProtection="1">
      <alignment horizontal="left" vertical="top"/>
      <protection locked="0"/>
    </xf>
    <xf numFmtId="0" fontId="4" fillId="0" borderId="18" xfId="3" applyFont="1" applyBorder="1" applyAlignment="1" applyProtection="1">
      <alignment horizontal="left" vertical="top"/>
      <protection locked="0"/>
    </xf>
    <xf numFmtId="0" fontId="4" fillId="0" borderId="19" xfId="3" applyFont="1" applyBorder="1" applyAlignment="1" applyProtection="1">
      <alignment horizontal="left" vertical="top"/>
      <protection locked="0"/>
    </xf>
    <xf numFmtId="0" fontId="4" fillId="0" borderId="20" xfId="3" applyFont="1" applyBorder="1" applyAlignment="1" applyProtection="1">
      <alignment horizontal="left" vertical="top"/>
      <protection locked="0"/>
    </xf>
    <xf numFmtId="0" fontId="28" fillId="0" borderId="79" xfId="3" applyFont="1" applyBorder="1" applyAlignment="1" applyProtection="1">
      <alignment horizontal="center" vertical="center"/>
      <protection locked="0"/>
    </xf>
    <xf numFmtId="0" fontId="28" fillId="0" borderId="85" xfId="3" applyFont="1" applyBorder="1" applyAlignment="1" applyProtection="1">
      <alignment horizontal="center" vertical="center"/>
      <protection locked="0"/>
    </xf>
    <xf numFmtId="0" fontId="28" fillId="0" borderId="58" xfId="3" applyFont="1" applyBorder="1" applyAlignment="1" applyProtection="1">
      <alignment horizontal="center" vertical="center" wrapText="1" shrinkToFit="1"/>
      <protection locked="0"/>
    </xf>
    <xf numFmtId="0" fontId="28" fillId="0" borderId="73" xfId="3" applyFont="1" applyBorder="1" applyAlignment="1" applyProtection="1">
      <alignment horizontal="center" vertical="center" wrapText="1" shrinkToFit="1"/>
      <protection locked="0"/>
    </xf>
    <xf numFmtId="0" fontId="28" fillId="0" borderId="79" xfId="3" applyFont="1" applyBorder="1" applyAlignment="1" applyProtection="1">
      <alignment horizontal="center" vertical="center" wrapText="1"/>
      <protection locked="0"/>
    </xf>
    <xf numFmtId="0" fontId="28" fillId="0" borderId="80" xfId="3" applyFont="1" applyBorder="1" applyAlignment="1" applyProtection="1">
      <alignment horizontal="center" vertical="center"/>
      <protection locked="0"/>
    </xf>
    <xf numFmtId="0" fontId="28" fillId="0" borderId="59" xfId="3" applyFont="1" applyBorder="1" applyAlignment="1" applyProtection="1">
      <alignment horizontal="center" vertical="center"/>
      <protection locked="0"/>
    </xf>
    <xf numFmtId="0" fontId="28" fillId="0" borderId="27" xfId="3" applyFont="1" applyBorder="1" applyAlignment="1" applyProtection="1">
      <alignment horizontal="center" vertical="center" wrapText="1"/>
      <protection locked="0"/>
    </xf>
    <xf numFmtId="0" fontId="28" fillId="0" borderId="82" xfId="3" applyFont="1" applyBorder="1" applyAlignment="1" applyProtection="1">
      <alignment horizontal="center" vertical="center" wrapText="1"/>
      <protection locked="0"/>
    </xf>
    <xf numFmtId="0" fontId="28" fillId="0" borderId="78" xfId="3" applyFont="1" applyBorder="1" applyAlignment="1" applyProtection="1">
      <alignment horizontal="center" vertical="center" wrapText="1" shrinkToFit="1"/>
      <protection locked="0"/>
    </xf>
    <xf numFmtId="0" fontId="28" fillId="0" borderId="81" xfId="3" applyFont="1" applyBorder="1" applyAlignment="1" applyProtection="1">
      <alignment horizontal="center" vertical="center"/>
      <protection locked="0"/>
    </xf>
    <xf numFmtId="0" fontId="28" fillId="0" borderId="78" xfId="3" applyFont="1" applyBorder="1" applyAlignment="1" applyProtection="1">
      <alignment horizontal="center" vertical="center"/>
      <protection locked="0"/>
    </xf>
    <xf numFmtId="0" fontId="28" fillId="0" borderId="30" xfId="3" applyFont="1" applyBorder="1" applyAlignment="1" applyProtection="1">
      <alignment horizontal="center" vertical="center"/>
      <protection locked="0"/>
    </xf>
    <xf numFmtId="0" fontId="28" fillId="0" borderId="23" xfId="3" applyFont="1" applyBorder="1" applyAlignment="1" applyProtection="1">
      <alignment horizontal="center" vertical="center"/>
      <protection locked="0"/>
    </xf>
    <xf numFmtId="0" fontId="28" fillId="0" borderId="30" xfId="3" applyFont="1" applyBorder="1" applyAlignment="1" applyProtection="1">
      <alignment horizontal="center" vertical="center" wrapText="1"/>
      <protection locked="0"/>
    </xf>
    <xf numFmtId="0" fontId="28" fillId="0" borderId="1" xfId="3" applyFont="1" applyBorder="1" applyAlignment="1" applyProtection="1">
      <alignment horizontal="center" vertical="center"/>
      <protection locked="0"/>
    </xf>
    <xf numFmtId="0" fontId="28" fillId="0" borderId="11" xfId="3" applyFont="1" applyBorder="1" applyAlignment="1" applyProtection="1">
      <alignment horizontal="center" vertical="center"/>
      <protection locked="0"/>
    </xf>
    <xf numFmtId="0" fontId="28" fillId="0" borderId="72" xfId="3" applyFont="1" applyBorder="1" applyAlignment="1" applyProtection="1">
      <alignment horizontal="center" vertical="center" wrapText="1"/>
      <protection locked="0"/>
    </xf>
    <xf numFmtId="0" fontId="28" fillId="0" borderId="83" xfId="3" applyFont="1" applyBorder="1" applyAlignment="1" applyProtection="1">
      <alignment horizontal="center" vertical="center" wrapText="1"/>
      <protection locked="0"/>
    </xf>
    <xf numFmtId="0" fontId="28" fillId="0" borderId="76" xfId="3" applyFont="1" applyBorder="1" applyAlignment="1" applyProtection="1">
      <alignment horizontal="center" vertical="center" wrapText="1"/>
      <protection locked="0"/>
    </xf>
    <xf numFmtId="0" fontId="28" fillId="0" borderId="84" xfId="3" applyFont="1" applyBorder="1" applyAlignment="1" applyProtection="1">
      <alignment horizontal="center" vertical="center" wrapText="1"/>
      <protection locked="0"/>
    </xf>
    <xf numFmtId="0" fontId="28" fillId="0" borderId="28" xfId="3" applyFont="1" applyBorder="1" applyAlignment="1" applyProtection="1">
      <alignment horizontal="center" vertical="center"/>
      <protection locked="0"/>
    </xf>
    <xf numFmtId="0" fontId="28" fillId="0" borderId="61" xfId="3" applyFont="1" applyBorder="1" applyAlignment="1" applyProtection="1">
      <alignment horizontal="center" vertical="center" wrapText="1"/>
      <protection locked="0"/>
    </xf>
    <xf numFmtId="0" fontId="28" fillId="0" borderId="41" xfId="3" applyFont="1" applyBorder="1" applyAlignment="1" applyProtection="1">
      <alignment horizontal="center" vertical="center" wrapText="1"/>
      <protection locked="0"/>
    </xf>
    <xf numFmtId="0" fontId="28" fillId="0" borderId="62" xfId="3" applyFont="1" applyBorder="1" applyAlignment="1" applyProtection="1">
      <alignment horizontal="center" vertical="center" wrapText="1"/>
      <protection locked="0"/>
    </xf>
    <xf numFmtId="0" fontId="28" fillId="0" borderId="1" xfId="3" applyFont="1" applyBorder="1" applyAlignment="1">
      <alignment horizontal="left" vertical="center" wrapText="1"/>
    </xf>
    <xf numFmtId="0" fontId="28" fillId="0" borderId="30" xfId="3" applyFont="1" applyBorder="1" applyAlignment="1">
      <alignment horizontal="left" vertical="center" wrapText="1"/>
    </xf>
    <xf numFmtId="0" fontId="28" fillId="0" borderId="22" xfId="3" applyFont="1" applyBorder="1" applyAlignment="1">
      <alignment horizontal="left" vertical="center" wrapText="1"/>
    </xf>
    <xf numFmtId="0" fontId="28" fillId="0" borderId="31" xfId="3" applyFont="1" applyBorder="1" applyAlignment="1">
      <alignment horizontal="left" vertical="center" wrapText="1"/>
    </xf>
    <xf numFmtId="0" fontId="28" fillId="0" borderId="0" xfId="3" applyFont="1" applyBorder="1" applyAlignment="1">
      <alignment horizontal="left" vertical="center" wrapText="1"/>
    </xf>
    <xf numFmtId="0" fontId="20" fillId="0" borderId="31" xfId="3" applyFont="1" applyBorder="1" applyAlignment="1">
      <alignment horizontal="left" wrapText="1"/>
    </xf>
    <xf numFmtId="0" fontId="20" fillId="0" borderId="0" xfId="3" applyFont="1" applyBorder="1" applyAlignment="1">
      <alignment horizontal="left" wrapText="1"/>
    </xf>
    <xf numFmtId="0" fontId="20" fillId="0" borderId="32" xfId="3" applyFont="1" applyBorder="1" applyAlignment="1">
      <alignment horizontal="left" wrapText="1"/>
    </xf>
    <xf numFmtId="0" fontId="20" fillId="0" borderId="26" xfId="3" applyFont="1" applyBorder="1" applyAlignment="1">
      <alignment horizontal="left" wrapText="1"/>
    </xf>
    <xf numFmtId="0" fontId="20" fillId="0" borderId="24" xfId="3" applyFont="1" applyBorder="1" applyAlignment="1">
      <alignment horizontal="left" wrapText="1"/>
    </xf>
    <xf numFmtId="0" fontId="20" fillId="0" borderId="25" xfId="3" applyFont="1" applyBorder="1" applyAlignment="1">
      <alignment horizontal="left" wrapText="1"/>
    </xf>
    <xf numFmtId="0" fontId="29" fillId="0" borderId="19" xfId="3" applyFont="1" applyBorder="1" applyAlignment="1">
      <alignment horizontal="left" vertical="center"/>
    </xf>
    <xf numFmtId="0" fontId="20" fillId="8" borderId="24" xfId="3" applyFont="1" applyFill="1" applyBorder="1" applyAlignment="1">
      <alignment horizontal="center" vertical="center" shrinkToFit="1"/>
    </xf>
    <xf numFmtId="49" fontId="2" fillId="10" borderId="344" xfId="4" applyNumberFormat="1" applyFill="1" applyBorder="1" applyAlignment="1">
      <alignment horizontal="center"/>
    </xf>
    <xf numFmtId="49" fontId="2" fillId="10" borderId="345" xfId="4" applyNumberFormat="1" applyFill="1" applyBorder="1" applyAlignment="1">
      <alignment horizontal="center"/>
    </xf>
    <xf numFmtId="49" fontId="2" fillId="10" borderId="386" xfId="4" applyNumberFormat="1" applyFill="1" applyBorder="1" applyAlignment="1">
      <alignment horizontal="center"/>
    </xf>
    <xf numFmtId="0" fontId="2" fillId="12" borderId="344" xfId="4" applyFill="1" applyBorder="1" applyAlignment="1">
      <alignment horizontal="center"/>
    </xf>
    <xf numFmtId="0" fontId="2" fillId="12" borderId="345" xfId="4" applyFill="1" applyBorder="1" applyAlignment="1">
      <alignment horizontal="center"/>
    </xf>
    <xf numFmtId="0" fontId="2" fillId="12" borderId="387" xfId="4" applyFill="1" applyBorder="1" applyAlignment="1">
      <alignment horizontal="center"/>
    </xf>
    <xf numFmtId="0" fontId="2" fillId="12" borderId="388" xfId="4" applyFill="1" applyBorder="1" applyAlignment="1">
      <alignment horizontal="center"/>
    </xf>
    <xf numFmtId="49" fontId="2" fillId="10" borderId="387" xfId="4" applyNumberFormat="1" applyFill="1" applyBorder="1" applyAlignment="1">
      <alignment horizontal="center"/>
    </xf>
    <xf numFmtId="49" fontId="2" fillId="10" borderId="388" xfId="4" applyNumberFormat="1" applyFill="1" applyBorder="1" applyAlignment="1">
      <alignment horizontal="center"/>
    </xf>
    <xf numFmtId="49" fontId="2" fillId="10" borderId="389" xfId="4" applyNumberFormat="1" applyFill="1" applyBorder="1" applyAlignment="1">
      <alignment horizontal="center"/>
    </xf>
    <xf numFmtId="0" fontId="2" fillId="10" borderId="192" xfId="4" applyNumberFormat="1" applyFill="1" applyBorder="1" applyAlignment="1" applyProtection="1">
      <alignment horizontal="center" vertical="center"/>
      <protection locked="0"/>
    </xf>
    <xf numFmtId="0" fontId="2" fillId="10" borderId="260" xfId="4" applyNumberFormat="1" applyFill="1" applyBorder="1" applyAlignment="1" applyProtection="1">
      <alignment horizontal="center" vertical="center"/>
      <protection locked="0"/>
    </xf>
    <xf numFmtId="0" fontId="2" fillId="14" borderId="261" xfId="4" applyFill="1" applyBorder="1" applyAlignment="1">
      <alignment horizontal="center" vertical="center"/>
    </xf>
    <xf numFmtId="0" fontId="2" fillId="14" borderId="192" xfId="4" applyFill="1" applyBorder="1" applyAlignment="1">
      <alignment horizontal="center" vertical="center"/>
    </xf>
    <xf numFmtId="0" fontId="2" fillId="6" borderId="192" xfId="4" applyNumberFormat="1" applyFill="1" applyBorder="1" applyAlignment="1" applyProtection="1">
      <alignment horizontal="center" vertical="center"/>
      <protection locked="0"/>
    </xf>
    <xf numFmtId="0" fontId="2" fillId="6" borderId="260" xfId="4" applyNumberFormat="1" applyFill="1" applyBorder="1" applyAlignment="1" applyProtection="1">
      <alignment horizontal="center" vertical="center"/>
      <protection locked="0"/>
    </xf>
    <xf numFmtId="0" fontId="2" fillId="6" borderId="192" xfId="4" applyFill="1" applyBorder="1" applyAlignment="1" applyProtection="1">
      <alignment horizontal="center" vertical="center"/>
      <protection locked="0"/>
    </xf>
    <xf numFmtId="0" fontId="2" fillId="6" borderId="260" xfId="4" applyFill="1" applyBorder="1" applyAlignment="1" applyProtection="1">
      <alignment horizontal="center" vertical="center"/>
      <protection locked="0"/>
    </xf>
    <xf numFmtId="0" fontId="2" fillId="10" borderId="192" xfId="4" applyFill="1" applyBorder="1" applyAlignment="1" applyProtection="1">
      <alignment horizontal="center" vertical="center"/>
      <protection locked="0"/>
    </xf>
    <xf numFmtId="0" fontId="2" fillId="10" borderId="260" xfId="4" applyFill="1" applyBorder="1" applyAlignment="1" applyProtection="1">
      <alignment horizontal="center" vertical="center"/>
      <protection locked="0"/>
    </xf>
    <xf numFmtId="0" fontId="2" fillId="0" borderId="384" xfId="4" applyBorder="1" applyAlignment="1">
      <alignment horizontal="center" vertical="center"/>
    </xf>
    <xf numFmtId="0" fontId="2" fillId="0" borderId="368" xfId="4" applyBorder="1" applyAlignment="1">
      <alignment horizontal="center" vertical="center"/>
    </xf>
    <xf numFmtId="0" fontId="2" fillId="0" borderId="370" xfId="4" applyBorder="1" applyAlignment="1">
      <alignment horizontal="center" vertical="center"/>
    </xf>
    <xf numFmtId="0" fontId="2" fillId="14" borderId="318" xfId="4" applyFill="1" applyBorder="1" applyAlignment="1">
      <alignment horizontal="center"/>
    </xf>
    <xf numFmtId="0" fontId="2" fillId="14" borderId="319" xfId="4" applyFill="1" applyBorder="1" applyAlignment="1">
      <alignment horizontal="center"/>
    </xf>
    <xf numFmtId="200" fontId="2" fillId="6" borderId="319" xfId="4" applyNumberFormat="1" applyFill="1" applyBorder="1" applyAlignment="1" applyProtection="1">
      <alignment horizontal="center"/>
      <protection locked="0"/>
    </xf>
    <xf numFmtId="200" fontId="2" fillId="6" borderId="320" xfId="4" applyNumberFormat="1" applyFill="1" applyBorder="1" applyAlignment="1" applyProtection="1">
      <alignment horizontal="center"/>
      <protection locked="0"/>
    </xf>
    <xf numFmtId="0" fontId="2" fillId="14" borderId="261" xfId="4" applyFill="1" applyBorder="1" applyAlignment="1">
      <alignment horizontal="center"/>
    </xf>
    <xf numFmtId="0" fontId="2" fillId="14" borderId="192" xfId="4" applyFill="1" applyBorder="1" applyAlignment="1">
      <alignment horizontal="center"/>
    </xf>
    <xf numFmtId="197" fontId="2" fillId="10" borderId="192" xfId="4" applyNumberFormat="1" applyFill="1" applyBorder="1" applyAlignment="1" applyProtection="1">
      <alignment horizontal="center"/>
      <protection locked="0"/>
    </xf>
    <xf numFmtId="197" fontId="2" fillId="10" borderId="260" xfId="4" applyNumberFormat="1" applyFill="1" applyBorder="1" applyAlignment="1" applyProtection="1">
      <alignment horizontal="center"/>
      <protection locked="0"/>
    </xf>
    <xf numFmtId="0" fontId="2" fillId="0" borderId="195" xfId="4" applyBorder="1" applyAlignment="1">
      <alignment horizontal="center" vertical="center"/>
    </xf>
    <xf numFmtId="0" fontId="2" fillId="0" borderId="253" xfId="4" applyBorder="1" applyAlignment="1">
      <alignment horizontal="center" vertical="center"/>
    </xf>
    <xf numFmtId="0" fontId="2" fillId="0" borderId="254" xfId="4" applyBorder="1" applyAlignment="1">
      <alignment horizontal="center" vertical="center"/>
    </xf>
    <xf numFmtId="200" fontId="2" fillId="10" borderId="319" xfId="4" applyNumberFormat="1" applyFill="1" applyBorder="1" applyAlignment="1" applyProtection="1">
      <alignment horizontal="center"/>
      <protection locked="0"/>
    </xf>
    <xf numFmtId="200" fontId="2" fillId="10" borderId="320" xfId="4" applyNumberFormat="1" applyFill="1" applyBorder="1" applyAlignment="1" applyProtection="1">
      <alignment horizontal="center"/>
      <protection locked="0"/>
    </xf>
    <xf numFmtId="0" fontId="2" fillId="14" borderId="321" xfId="4" applyFill="1" applyBorder="1" applyAlignment="1">
      <alignment horizontal="center" vertical="center"/>
    </xf>
    <xf numFmtId="0" fontId="2" fillId="14" borderId="322" xfId="4" applyFill="1" applyBorder="1" applyAlignment="1">
      <alignment horizontal="center" vertical="center"/>
    </xf>
    <xf numFmtId="0" fontId="2" fillId="10" borderId="322" xfId="4" applyNumberFormat="1" applyFill="1" applyBorder="1" applyAlignment="1" applyProtection="1">
      <alignment horizontal="center"/>
      <protection locked="0"/>
    </xf>
    <xf numFmtId="0" fontId="2" fillId="10" borderId="359" xfId="4" applyNumberFormat="1" applyFill="1" applyBorder="1" applyAlignment="1" applyProtection="1">
      <alignment horizontal="center"/>
      <protection locked="0"/>
    </xf>
    <xf numFmtId="0" fontId="2" fillId="14" borderId="385" xfId="4" applyFill="1" applyBorder="1" applyAlignment="1">
      <alignment horizontal="center"/>
    </xf>
    <xf numFmtId="0" fontId="2" fillId="14" borderId="374" xfId="4" applyFill="1" applyBorder="1" applyAlignment="1">
      <alignment horizontal="center"/>
    </xf>
    <xf numFmtId="0" fontId="2" fillId="12" borderId="261" xfId="4" applyFill="1" applyBorder="1" applyAlignment="1">
      <alignment horizontal="center" vertical="center"/>
    </xf>
    <xf numFmtId="0" fontId="2" fillId="12" borderId="192" xfId="4" applyFill="1" applyBorder="1" applyAlignment="1">
      <alignment horizontal="center" vertical="center"/>
    </xf>
    <xf numFmtId="0" fontId="2" fillId="0" borderId="367" xfId="4" applyBorder="1" applyAlignment="1">
      <alignment horizontal="center" vertical="center"/>
    </xf>
    <xf numFmtId="0" fontId="2" fillId="0" borderId="369" xfId="4" applyBorder="1" applyAlignment="1">
      <alignment horizontal="center" vertical="center"/>
    </xf>
    <xf numFmtId="0" fontId="2" fillId="14" borderId="339" xfId="4" applyFill="1" applyBorder="1" applyAlignment="1">
      <alignment horizontal="center"/>
    </xf>
    <xf numFmtId="0" fontId="2" fillId="14" borderId="340" xfId="4" applyFill="1" applyBorder="1" applyAlignment="1">
      <alignment horizontal="center"/>
    </xf>
    <xf numFmtId="200" fontId="2" fillId="6" borderId="340" xfId="4" applyNumberFormat="1" applyFill="1" applyBorder="1" applyAlignment="1" applyProtection="1">
      <alignment horizontal="center"/>
      <protection locked="0"/>
    </xf>
    <xf numFmtId="200" fontId="2" fillId="6" borderId="341" xfId="4" applyNumberFormat="1" applyFill="1" applyBorder="1" applyAlignment="1" applyProtection="1">
      <alignment horizontal="center"/>
      <protection locked="0"/>
    </xf>
    <xf numFmtId="0" fontId="2" fillId="14" borderId="321" xfId="4" applyFill="1" applyBorder="1" applyAlignment="1">
      <alignment horizontal="center"/>
    </xf>
    <xf numFmtId="0" fontId="2" fillId="14" borderId="322" xfId="4" applyFill="1" applyBorder="1" applyAlignment="1">
      <alignment horizontal="center"/>
    </xf>
    <xf numFmtId="0" fontId="2" fillId="0" borderId="261" xfId="4" applyBorder="1" applyAlignment="1">
      <alignment horizontal="center" vertical="center"/>
    </xf>
    <xf numFmtId="0" fontId="2" fillId="0" borderId="321" xfId="4" applyBorder="1" applyAlignment="1">
      <alignment horizontal="center" vertical="center"/>
    </xf>
    <xf numFmtId="0" fontId="2" fillId="0" borderId="192" xfId="4" applyBorder="1" applyAlignment="1">
      <alignment horizontal="center" vertical="center"/>
    </xf>
    <xf numFmtId="0" fontId="2" fillId="5" borderId="192" xfId="4" applyFill="1" applyBorder="1" applyAlignment="1" applyProtection="1">
      <alignment horizontal="center"/>
      <protection locked="0"/>
    </xf>
    <xf numFmtId="0" fontId="2" fillId="5" borderId="260" xfId="4" applyFill="1" applyBorder="1" applyAlignment="1" applyProtection="1">
      <alignment horizontal="center"/>
      <protection locked="0"/>
    </xf>
    <xf numFmtId="0" fontId="2" fillId="0" borderId="322" xfId="4" applyBorder="1" applyAlignment="1">
      <alignment horizontal="center" vertical="center"/>
    </xf>
    <xf numFmtId="0" fontId="2" fillId="5" borderId="322" xfId="4" applyFill="1" applyBorder="1" applyAlignment="1" applyProtection="1">
      <alignment horizontal="center"/>
      <protection locked="0"/>
    </xf>
    <xf numFmtId="0" fontId="2" fillId="5" borderId="359" xfId="4" applyFill="1" applyBorder="1" applyAlignment="1" applyProtection="1">
      <alignment horizontal="center"/>
      <protection locked="0"/>
    </xf>
    <xf numFmtId="0" fontId="2" fillId="0" borderId="192" xfId="4" applyFill="1" applyBorder="1" applyAlignment="1" applyProtection="1">
      <alignment horizontal="center"/>
    </xf>
    <xf numFmtId="0" fontId="2" fillId="0" borderId="260" xfId="4" applyFill="1" applyBorder="1" applyAlignment="1" applyProtection="1">
      <alignment horizontal="center"/>
    </xf>
    <xf numFmtId="196" fontId="2" fillId="5" borderId="192" xfId="4" applyNumberFormat="1" applyFill="1" applyBorder="1" applyAlignment="1" applyProtection="1">
      <alignment horizontal="center"/>
      <protection locked="0"/>
    </xf>
    <xf numFmtId="196" fontId="2" fillId="5" borderId="260" xfId="4" applyNumberFormat="1" applyFill="1" applyBorder="1" applyAlignment="1" applyProtection="1">
      <alignment horizontal="center"/>
      <protection locked="0"/>
    </xf>
    <xf numFmtId="185" fontId="2" fillId="5" borderId="192" xfId="4" applyNumberFormat="1" applyFill="1" applyBorder="1" applyAlignment="1" applyProtection="1">
      <alignment horizontal="center"/>
      <protection locked="0"/>
    </xf>
    <xf numFmtId="185" fontId="2" fillId="5" borderId="260" xfId="4" applyNumberFormat="1" applyFill="1" applyBorder="1" applyAlignment="1" applyProtection="1">
      <alignment horizontal="center"/>
      <protection locked="0"/>
    </xf>
    <xf numFmtId="189" fontId="2" fillId="0" borderId="192" xfId="4" applyNumberFormat="1" applyFill="1" applyBorder="1" applyAlignment="1" applyProtection="1">
      <alignment horizontal="center"/>
    </xf>
    <xf numFmtId="189" fontId="2" fillId="0" borderId="260" xfId="4" applyNumberFormat="1" applyFill="1" applyBorder="1" applyAlignment="1" applyProtection="1">
      <alignment horizontal="center"/>
    </xf>
    <xf numFmtId="0" fontId="2" fillId="0" borderId="192" xfId="4" applyFill="1" applyBorder="1" applyAlignment="1" applyProtection="1">
      <alignment horizontal="center"/>
      <protection locked="0"/>
    </xf>
    <xf numFmtId="0" fontId="2" fillId="0" borderId="260" xfId="4" applyFill="1" applyBorder="1" applyAlignment="1" applyProtection="1">
      <alignment horizontal="center"/>
      <protection locked="0"/>
    </xf>
    <xf numFmtId="0" fontId="2" fillId="0" borderId="383" xfId="4" applyBorder="1" applyAlignment="1">
      <alignment horizontal="center" vertical="center"/>
    </xf>
    <xf numFmtId="0" fontId="2" fillId="0" borderId="333" xfId="4" applyBorder="1" applyAlignment="1">
      <alignment horizontal="center" vertical="center"/>
    </xf>
    <xf numFmtId="0" fontId="2" fillId="0" borderId="334" xfId="4" applyBorder="1" applyAlignment="1">
      <alignment horizontal="center" vertical="center"/>
    </xf>
    <xf numFmtId="0" fontId="2" fillId="0" borderId="192" xfId="4" applyNumberFormat="1" applyFill="1" applyBorder="1" applyAlignment="1" applyProtection="1">
      <alignment horizontal="center"/>
    </xf>
    <xf numFmtId="0" fontId="2" fillId="0" borderId="260" xfId="4" applyNumberFormat="1" applyFill="1" applyBorder="1" applyAlignment="1" applyProtection="1">
      <alignment horizontal="center"/>
    </xf>
    <xf numFmtId="0" fontId="39" fillId="0" borderId="52" xfId="4" applyFont="1" applyBorder="1" applyAlignment="1">
      <alignment horizontal="center" vertical="center"/>
    </xf>
    <xf numFmtId="0" fontId="39" fillId="0" borderId="53" xfId="4" applyFont="1" applyBorder="1" applyAlignment="1">
      <alignment horizontal="center" vertical="center"/>
    </xf>
    <xf numFmtId="193" fontId="2" fillId="5" borderId="192" xfId="4" applyNumberFormat="1" applyFill="1" applyBorder="1" applyAlignment="1" applyProtection="1">
      <alignment horizontal="center"/>
      <protection locked="0"/>
    </xf>
    <xf numFmtId="193" fontId="2" fillId="5" borderId="260" xfId="4" applyNumberFormat="1" applyFill="1" applyBorder="1" applyAlignment="1" applyProtection="1">
      <alignment horizontal="center"/>
      <protection locked="0"/>
    </xf>
    <xf numFmtId="0" fontId="2" fillId="0" borderId="192" xfId="4" applyBorder="1" applyAlignment="1">
      <alignment horizontal="center" vertical="center" wrapText="1"/>
    </xf>
    <xf numFmtId="195" fontId="2" fillId="5" borderId="192" xfId="4" applyNumberFormat="1" applyFill="1" applyBorder="1" applyAlignment="1" applyProtection="1">
      <alignment horizontal="center"/>
      <protection locked="0"/>
    </xf>
    <xf numFmtId="195" fontId="2" fillId="5" borderId="260" xfId="4" applyNumberFormat="1" applyFill="1" applyBorder="1" applyAlignment="1" applyProtection="1">
      <alignment horizontal="center"/>
      <protection locked="0"/>
    </xf>
    <xf numFmtId="0" fontId="2" fillId="0" borderId="382" xfId="4" applyBorder="1" applyAlignment="1">
      <alignment horizontal="center" vertical="center"/>
    </xf>
    <xf numFmtId="0" fontId="2" fillId="0" borderId="261" xfId="4" applyBorder="1" applyAlignment="1">
      <alignment horizontal="center" vertical="center" wrapText="1"/>
    </xf>
    <xf numFmtId="194" fontId="2" fillId="5" borderId="192" xfId="4" applyNumberFormat="1" applyFill="1" applyBorder="1" applyAlignment="1" applyProtection="1">
      <alignment horizontal="center"/>
      <protection locked="0"/>
    </xf>
    <xf numFmtId="194" fontId="2" fillId="5" borderId="260" xfId="4" applyNumberFormat="1" applyFill="1" applyBorder="1" applyAlignment="1" applyProtection="1">
      <alignment horizontal="center"/>
      <protection locked="0"/>
    </xf>
    <xf numFmtId="0" fontId="2" fillId="0" borderId="332" xfId="4" applyBorder="1" applyAlignment="1">
      <alignment horizontal="center" vertical="center"/>
    </xf>
    <xf numFmtId="0" fontId="39" fillId="0" borderId="54" xfId="4" applyFont="1" applyBorder="1" applyAlignment="1">
      <alignment horizontal="center" vertical="center"/>
    </xf>
    <xf numFmtId="0" fontId="2" fillId="14" borderId="335" xfId="4" applyFill="1" applyBorder="1" applyAlignment="1">
      <alignment horizontal="center" shrinkToFit="1"/>
    </xf>
    <xf numFmtId="0" fontId="2" fillId="14" borderId="377" xfId="4" applyFill="1" applyBorder="1" applyAlignment="1">
      <alignment horizontal="center" shrinkToFit="1"/>
    </xf>
    <xf numFmtId="0" fontId="2" fillId="10" borderId="319" xfId="4" applyFill="1" applyBorder="1" applyAlignment="1" applyProtection="1">
      <alignment horizontal="center"/>
      <protection locked="0"/>
    </xf>
    <xf numFmtId="0" fontId="2" fillId="10" borderId="320" xfId="4" applyFill="1" applyBorder="1" applyAlignment="1" applyProtection="1">
      <alignment horizontal="center"/>
      <protection locked="0"/>
    </xf>
    <xf numFmtId="0" fontId="2" fillId="14" borderId="336" xfId="4" applyFill="1" applyBorder="1" applyAlignment="1">
      <alignment horizontal="center" shrinkToFit="1"/>
    </xf>
    <xf numFmtId="0" fontId="2" fillId="14" borderId="337" xfId="4" applyFill="1" applyBorder="1" applyAlignment="1">
      <alignment horizontal="center" shrinkToFit="1"/>
    </xf>
    <xf numFmtId="49" fontId="2" fillId="10" borderId="192" xfId="4" applyNumberFormat="1" applyFill="1" applyBorder="1" applyAlignment="1" applyProtection="1">
      <alignment horizontal="center"/>
      <protection locked="0"/>
    </xf>
    <xf numFmtId="49" fontId="2" fillId="10" borderId="260" xfId="4" applyNumberFormat="1" applyFill="1" applyBorder="1" applyAlignment="1" applyProtection="1">
      <alignment horizontal="center"/>
      <protection locked="0"/>
    </xf>
    <xf numFmtId="0" fontId="2" fillId="14" borderId="338" xfId="4" applyFill="1" applyBorder="1" applyAlignment="1">
      <alignment horizontal="center"/>
    </xf>
    <xf numFmtId="0" fontId="2" fillId="14" borderId="358" xfId="4" applyFill="1" applyBorder="1" applyAlignment="1">
      <alignment horizontal="center"/>
    </xf>
    <xf numFmtId="186" fontId="2" fillId="10" borderId="322" xfId="4" applyNumberFormat="1" applyFill="1" applyBorder="1" applyAlignment="1" applyProtection="1">
      <alignment horizontal="center"/>
      <protection locked="0"/>
    </xf>
    <xf numFmtId="186" fontId="2" fillId="10" borderId="359" xfId="4" applyNumberFormat="1" applyFill="1" applyBorder="1" applyAlignment="1" applyProtection="1">
      <alignment horizontal="center"/>
      <protection locked="0"/>
    </xf>
    <xf numFmtId="0" fontId="2" fillId="14" borderId="258" xfId="4" applyFill="1" applyBorder="1" applyAlignment="1">
      <alignment horizontal="center"/>
    </xf>
    <xf numFmtId="0" fontId="2" fillId="14" borderId="259" xfId="4" applyFill="1" applyBorder="1" applyAlignment="1">
      <alignment horizontal="center"/>
    </xf>
    <xf numFmtId="0" fontId="2" fillId="10" borderId="340" xfId="4" applyFill="1" applyBorder="1" applyAlignment="1" applyProtection="1">
      <alignment horizontal="center"/>
      <protection locked="0"/>
    </xf>
    <xf numFmtId="0" fontId="2" fillId="10" borderId="341" xfId="4" applyFill="1" applyBorder="1" applyAlignment="1" applyProtection="1">
      <alignment horizontal="center"/>
      <protection locked="0"/>
    </xf>
    <xf numFmtId="0" fontId="2" fillId="14" borderId="336" xfId="4" applyFill="1" applyBorder="1" applyAlignment="1">
      <alignment horizontal="center"/>
    </xf>
    <xf numFmtId="0" fontId="2" fillId="14" borderId="337" xfId="4" applyFill="1" applyBorder="1" applyAlignment="1">
      <alignment horizontal="center"/>
    </xf>
    <xf numFmtId="0" fontId="2" fillId="10" borderId="381" xfId="4" applyNumberFormat="1" applyFill="1" applyBorder="1" applyAlignment="1" applyProtection="1">
      <alignment horizontal="center"/>
      <protection locked="0"/>
    </xf>
    <xf numFmtId="0" fontId="2" fillId="10" borderId="189" xfId="4" applyNumberFormat="1" applyFill="1" applyBorder="1" applyAlignment="1" applyProtection="1">
      <alignment horizontal="center"/>
      <protection locked="0"/>
    </xf>
    <xf numFmtId="0" fontId="2" fillId="10" borderId="191" xfId="4" applyNumberFormat="1" applyFill="1" applyBorder="1" applyAlignment="1" applyProtection="1">
      <alignment horizontal="center"/>
      <protection locked="0"/>
    </xf>
    <xf numFmtId="200" fontId="2" fillId="6" borderId="192" xfId="4" applyNumberFormat="1" applyFill="1" applyBorder="1" applyAlignment="1" applyProtection="1">
      <alignment horizontal="center"/>
      <protection locked="0"/>
    </xf>
    <xf numFmtId="200" fontId="2" fillId="6" borderId="260" xfId="4" applyNumberFormat="1" applyFill="1" applyBorder="1" applyAlignment="1" applyProtection="1">
      <alignment horizontal="center"/>
      <protection locked="0"/>
    </xf>
    <xf numFmtId="186" fontId="2" fillId="10" borderId="192" xfId="4" applyNumberFormat="1" applyFill="1" applyBorder="1" applyAlignment="1" applyProtection="1">
      <alignment horizontal="center"/>
      <protection locked="0"/>
    </xf>
    <xf numFmtId="186" fontId="2" fillId="10" borderId="260" xfId="4" applyNumberFormat="1" applyFill="1" applyBorder="1" applyAlignment="1" applyProtection="1">
      <alignment horizontal="center"/>
      <protection locked="0"/>
    </xf>
    <xf numFmtId="0" fontId="2" fillId="10" borderId="192" xfId="4" applyNumberFormat="1" applyFill="1" applyBorder="1" applyAlignment="1" applyProtection="1">
      <alignment horizontal="center"/>
      <protection locked="0"/>
    </xf>
    <xf numFmtId="0" fontId="2" fillId="10" borderId="260" xfId="4" applyNumberFormat="1" applyFill="1" applyBorder="1" applyAlignment="1" applyProtection="1">
      <alignment horizontal="center"/>
      <protection locked="0"/>
    </xf>
    <xf numFmtId="0" fontId="2" fillId="0" borderId="325" xfId="4" applyBorder="1" applyAlignment="1">
      <alignment horizontal="center" vertical="center"/>
    </xf>
    <xf numFmtId="0" fontId="2" fillId="0" borderId="326" xfId="4" applyBorder="1" applyAlignment="1">
      <alignment horizontal="center" vertical="center"/>
    </xf>
    <xf numFmtId="0" fontId="2" fillId="12" borderId="328" xfId="4" applyFill="1" applyBorder="1" applyAlignment="1">
      <alignment horizontal="center"/>
    </xf>
    <xf numFmtId="0" fontId="2" fillId="12" borderId="376" xfId="4" applyFill="1" applyBorder="1" applyAlignment="1">
      <alignment horizontal="center"/>
    </xf>
    <xf numFmtId="0" fontId="2" fillId="10" borderId="352" xfId="4" applyFill="1" applyBorder="1" applyAlignment="1" applyProtection="1">
      <alignment horizontal="center"/>
      <protection locked="0"/>
    </xf>
    <xf numFmtId="0" fontId="2" fillId="10" borderId="353" xfId="4" applyFill="1" applyBorder="1" applyAlignment="1" applyProtection="1">
      <alignment horizontal="center"/>
      <protection locked="0"/>
    </xf>
    <xf numFmtId="0" fontId="2" fillId="14" borderId="221" xfId="4" applyFill="1" applyBorder="1" applyAlignment="1">
      <alignment horizontal="center"/>
    </xf>
    <xf numFmtId="0" fontId="2" fillId="14" borderId="222" xfId="4" applyFill="1" applyBorder="1" applyAlignment="1">
      <alignment horizontal="center"/>
    </xf>
    <xf numFmtId="188" fontId="2" fillId="10" borderId="221" xfId="4" applyNumberFormat="1" applyFill="1" applyBorder="1" applyAlignment="1" applyProtection="1">
      <alignment horizontal="center"/>
      <protection locked="0"/>
    </xf>
    <xf numFmtId="188" fontId="2" fillId="10" borderId="222" xfId="4" applyNumberFormat="1" applyFill="1" applyBorder="1" applyAlignment="1" applyProtection="1">
      <alignment horizontal="center"/>
      <protection locked="0"/>
    </xf>
    <xf numFmtId="188" fontId="2" fillId="10" borderId="223" xfId="4" applyNumberFormat="1" applyFill="1" applyBorder="1" applyAlignment="1" applyProtection="1">
      <alignment horizontal="center"/>
      <protection locked="0"/>
    </xf>
    <xf numFmtId="0" fontId="2" fillId="14" borderId="335" xfId="4" applyFill="1" applyBorder="1" applyAlignment="1">
      <alignment horizontal="center"/>
    </xf>
    <xf numFmtId="0" fontId="2" fillId="14" borderId="377" xfId="4" applyFill="1" applyBorder="1" applyAlignment="1">
      <alignment horizontal="center"/>
    </xf>
    <xf numFmtId="188" fontId="2" fillId="6" borderId="319" xfId="4" applyNumberFormat="1" applyFill="1" applyBorder="1" applyAlignment="1" applyProtection="1">
      <alignment horizontal="center"/>
      <protection locked="0"/>
    </xf>
    <xf numFmtId="188" fontId="2" fillId="6" borderId="320" xfId="4" applyNumberFormat="1" applyFill="1" applyBorder="1" applyAlignment="1" applyProtection="1">
      <alignment horizontal="center"/>
      <protection locked="0"/>
    </xf>
    <xf numFmtId="176" fontId="2" fillId="6" borderId="192" xfId="4" applyNumberFormat="1" applyFill="1" applyBorder="1" applyAlignment="1" applyProtection="1">
      <alignment horizontal="center"/>
      <protection locked="0"/>
    </xf>
    <xf numFmtId="176" fontId="2" fillId="6" borderId="260" xfId="4" applyNumberFormat="1" applyFill="1" applyBorder="1" applyAlignment="1" applyProtection="1">
      <alignment horizontal="center"/>
      <protection locked="0"/>
    </xf>
    <xf numFmtId="0" fontId="2" fillId="14" borderId="364" xfId="4" applyFill="1" applyBorder="1" applyAlignment="1">
      <alignment horizontal="center"/>
    </xf>
    <xf numFmtId="0" fontId="2" fillId="14" borderId="366" xfId="4" applyFill="1" applyBorder="1" applyAlignment="1">
      <alignment horizontal="center"/>
    </xf>
    <xf numFmtId="176" fontId="2" fillId="6" borderId="343" xfId="4" applyNumberFormat="1" applyFill="1" applyBorder="1" applyAlignment="1" applyProtection="1">
      <alignment horizontal="center"/>
      <protection locked="0"/>
    </xf>
    <xf numFmtId="176" fontId="2" fillId="6" borderId="349" xfId="4" applyNumberFormat="1" applyFill="1" applyBorder="1" applyAlignment="1" applyProtection="1">
      <alignment horizontal="center"/>
      <protection locked="0"/>
    </xf>
    <xf numFmtId="0" fontId="2" fillId="14" borderId="378" xfId="4" applyFill="1" applyBorder="1" applyAlignment="1">
      <alignment horizontal="center"/>
    </xf>
    <xf numFmtId="0" fontId="2" fillId="14" borderId="379" xfId="4" applyFill="1" applyBorder="1" applyAlignment="1">
      <alignment horizontal="center"/>
    </xf>
    <xf numFmtId="0" fontId="2" fillId="10" borderId="379" xfId="4" applyFill="1" applyBorder="1" applyAlignment="1" applyProtection="1">
      <alignment horizontal="center"/>
      <protection locked="0"/>
    </xf>
    <xf numFmtId="0" fontId="2" fillId="10" borderId="380" xfId="4" applyFill="1" applyBorder="1" applyAlignment="1" applyProtection="1">
      <alignment horizontal="center"/>
      <protection locked="0"/>
    </xf>
    <xf numFmtId="0" fontId="2" fillId="10" borderId="192" xfId="4" applyFill="1" applyBorder="1" applyAlignment="1" applyProtection="1">
      <alignment horizontal="center"/>
      <protection locked="0"/>
    </xf>
    <xf numFmtId="0" fontId="2" fillId="10" borderId="260" xfId="4" applyFill="1" applyBorder="1" applyAlignment="1" applyProtection="1">
      <alignment horizontal="center"/>
      <protection locked="0"/>
    </xf>
    <xf numFmtId="0" fontId="2" fillId="10" borderId="322" xfId="4" applyFill="1" applyBorder="1" applyAlignment="1" applyProtection="1">
      <alignment horizontal="center"/>
      <protection locked="0"/>
    </xf>
    <xf numFmtId="0" fontId="2" fillId="10" borderId="359" xfId="4" applyFill="1" applyBorder="1" applyAlignment="1" applyProtection="1">
      <alignment horizontal="center"/>
      <protection locked="0"/>
    </xf>
    <xf numFmtId="0" fontId="2" fillId="0" borderId="367" xfId="4" applyBorder="1" applyAlignment="1">
      <alignment horizontal="center" vertical="center" wrapText="1"/>
    </xf>
    <xf numFmtId="0" fontId="2" fillId="12" borderId="258" xfId="4" applyFill="1" applyBorder="1" applyAlignment="1">
      <alignment horizontal="center"/>
    </xf>
    <xf numFmtId="0" fontId="2" fillId="12" borderId="257" xfId="4" applyFill="1" applyBorder="1" applyAlignment="1">
      <alignment horizontal="center"/>
    </xf>
    <xf numFmtId="0" fontId="2" fillId="6" borderId="259" xfId="4" applyFill="1" applyBorder="1" applyAlignment="1" applyProtection="1">
      <alignment horizontal="center"/>
      <protection locked="0"/>
    </xf>
    <xf numFmtId="0" fontId="2" fillId="6" borderId="340" xfId="4" applyFill="1" applyBorder="1" applyAlignment="1" applyProtection="1">
      <alignment horizontal="center"/>
      <protection locked="0"/>
    </xf>
    <xf numFmtId="0" fontId="2" fillId="6" borderId="341" xfId="4" applyFill="1" applyBorder="1" applyAlignment="1" applyProtection="1">
      <alignment horizontal="center"/>
      <protection locked="0"/>
    </xf>
    <xf numFmtId="0" fontId="2" fillId="12" borderId="371" xfId="4" applyFill="1" applyBorder="1" applyAlignment="1">
      <alignment horizontal="center"/>
    </xf>
    <xf numFmtId="0" fontId="2" fillId="12" borderId="372" xfId="4" applyFill="1" applyBorder="1" applyAlignment="1">
      <alignment horizontal="center"/>
    </xf>
    <xf numFmtId="0" fontId="2" fillId="6" borderId="373" xfId="4" applyFill="1" applyBorder="1" applyAlignment="1" applyProtection="1">
      <alignment horizontal="center"/>
      <protection locked="0"/>
    </xf>
    <xf numFmtId="0" fontId="2" fillId="6" borderId="374" xfId="4" applyFill="1" applyBorder="1" applyAlignment="1" applyProtection="1">
      <alignment horizontal="center"/>
      <protection locked="0"/>
    </xf>
    <xf numFmtId="0" fontId="2" fillId="6" borderId="375" xfId="4" applyFill="1" applyBorder="1" applyAlignment="1" applyProtection="1">
      <alignment horizontal="center"/>
      <protection locked="0"/>
    </xf>
    <xf numFmtId="0" fontId="2" fillId="12" borderId="354" xfId="4" applyFill="1" applyBorder="1" applyAlignment="1">
      <alignment horizontal="center"/>
    </xf>
    <xf numFmtId="0" fontId="2" fillId="12" borderId="361" xfId="4" applyFill="1" applyBorder="1" applyAlignment="1">
      <alignment horizontal="center"/>
    </xf>
    <xf numFmtId="49" fontId="2" fillId="10" borderId="355" xfId="4" applyNumberFormat="1" applyFill="1" applyBorder="1" applyAlignment="1" applyProtection="1">
      <alignment horizontal="center"/>
      <protection locked="0"/>
    </xf>
    <xf numFmtId="49" fontId="2" fillId="10" borderId="356" xfId="4" applyNumberFormat="1" applyFill="1" applyBorder="1" applyAlignment="1" applyProtection="1">
      <alignment horizontal="center"/>
      <protection locked="0"/>
    </xf>
    <xf numFmtId="49" fontId="2" fillId="10" borderId="357" xfId="4" applyNumberFormat="1" applyFill="1" applyBorder="1" applyAlignment="1" applyProtection="1">
      <alignment horizontal="center"/>
      <protection locked="0"/>
    </xf>
    <xf numFmtId="0" fontId="2" fillId="12" borderId="178" xfId="4" applyFill="1" applyBorder="1" applyAlignment="1">
      <alignment horizontal="center" vertical="center" wrapText="1"/>
    </xf>
    <xf numFmtId="0" fontId="2" fillId="12" borderId="363" xfId="4" applyFill="1" applyBorder="1" applyAlignment="1">
      <alignment horizontal="center" vertical="center" wrapText="1"/>
    </xf>
    <xf numFmtId="0" fontId="2" fillId="10" borderId="178" xfId="4" applyNumberFormat="1" applyFill="1" applyBorder="1" applyAlignment="1" applyProtection="1">
      <alignment horizontal="center"/>
      <protection locked="0"/>
    </xf>
    <xf numFmtId="0" fontId="2" fillId="10" borderId="208" xfId="4" applyNumberFormat="1" applyFill="1" applyBorder="1" applyAlignment="1" applyProtection="1">
      <alignment horizontal="center"/>
      <protection locked="0"/>
    </xf>
    <xf numFmtId="0" fontId="2" fillId="10" borderId="202" xfId="4" applyNumberFormat="1" applyFill="1" applyBorder="1" applyAlignment="1" applyProtection="1">
      <alignment horizontal="center"/>
      <protection locked="0"/>
    </xf>
    <xf numFmtId="0" fontId="2" fillId="12" borderId="336" xfId="4" applyFill="1" applyBorder="1" applyAlignment="1">
      <alignment horizontal="center"/>
    </xf>
    <xf numFmtId="0" fontId="2" fillId="12" borderId="191" xfId="4" applyFill="1" applyBorder="1" applyAlignment="1">
      <alignment horizontal="center"/>
    </xf>
    <xf numFmtId="0" fontId="2" fillId="10" borderId="337" xfId="4" applyNumberFormat="1" applyFill="1" applyBorder="1" applyAlignment="1" applyProtection="1">
      <alignment horizontal="center"/>
      <protection locked="0"/>
    </xf>
    <xf numFmtId="0" fontId="2" fillId="14" borderId="191" xfId="4" applyFill="1" applyBorder="1" applyAlignment="1">
      <alignment horizontal="center"/>
    </xf>
    <xf numFmtId="200" fontId="2" fillId="10" borderId="337" xfId="4" applyNumberFormat="1" applyFill="1" applyBorder="1" applyAlignment="1" applyProtection="1">
      <alignment horizontal="center"/>
      <protection locked="0"/>
    </xf>
    <xf numFmtId="200" fontId="2" fillId="10" borderId="192" xfId="4" applyNumberFormat="1" applyFill="1" applyBorder="1" applyAlignment="1" applyProtection="1">
      <alignment horizontal="center"/>
      <protection locked="0"/>
    </xf>
    <xf numFmtId="200" fontId="2" fillId="10" borderId="260" xfId="4" applyNumberFormat="1" applyFill="1" applyBorder="1" applyAlignment="1" applyProtection="1">
      <alignment horizontal="center"/>
      <protection locked="0"/>
    </xf>
    <xf numFmtId="184" fontId="2" fillId="6" borderId="337" xfId="4" applyNumberFormat="1" applyFill="1" applyBorder="1" applyAlignment="1" applyProtection="1">
      <alignment horizontal="center"/>
      <protection locked="0"/>
    </xf>
    <xf numFmtId="184" fontId="2" fillId="6" borderId="192" xfId="4" applyNumberFormat="1" applyFill="1" applyBorder="1" applyAlignment="1" applyProtection="1">
      <alignment horizontal="center"/>
      <protection locked="0"/>
    </xf>
    <xf numFmtId="184" fontId="2" fillId="6" borderId="260" xfId="4" applyNumberFormat="1" applyFill="1" applyBorder="1" applyAlignment="1" applyProtection="1">
      <alignment horizontal="center"/>
      <protection locked="0"/>
    </xf>
    <xf numFmtId="0" fontId="2" fillId="6" borderId="337" xfId="4" applyFill="1" applyBorder="1" applyAlignment="1" applyProtection="1">
      <alignment horizontal="center"/>
      <protection locked="0"/>
    </xf>
    <xf numFmtId="0" fontId="2" fillId="6" borderId="192" xfId="4" applyFill="1" applyBorder="1" applyAlignment="1" applyProtection="1">
      <alignment horizontal="center"/>
      <protection locked="0"/>
    </xf>
    <xf numFmtId="0" fontId="2" fillId="6" borderId="260" xfId="4" applyFill="1" applyBorder="1" applyAlignment="1" applyProtection="1">
      <alignment horizontal="center"/>
      <protection locked="0"/>
    </xf>
    <xf numFmtId="0" fontId="2" fillId="10" borderId="337" xfId="4" applyFill="1" applyBorder="1" applyAlignment="1" applyProtection="1">
      <alignment horizontal="center"/>
      <protection locked="0"/>
    </xf>
    <xf numFmtId="0" fontId="2" fillId="12" borderId="364" xfId="4" applyFill="1" applyBorder="1" applyAlignment="1">
      <alignment horizontal="center"/>
    </xf>
    <xf numFmtId="0" fontId="2" fillId="12" borderId="365" xfId="4" applyFill="1" applyBorder="1" applyAlignment="1">
      <alignment horizontal="center"/>
    </xf>
    <xf numFmtId="0" fontId="2" fillId="6" borderId="366" xfId="4" applyFill="1" applyBorder="1" applyAlignment="1" applyProtection="1">
      <alignment horizontal="center"/>
      <protection locked="0"/>
    </xf>
    <xf numFmtId="0" fontId="2" fillId="6" borderId="343" xfId="4" applyFill="1" applyBorder="1" applyAlignment="1" applyProtection="1">
      <alignment horizontal="center"/>
      <protection locked="0"/>
    </xf>
    <xf numFmtId="0" fontId="2" fillId="6" borderId="349" xfId="4" applyFill="1" applyBorder="1" applyAlignment="1" applyProtection="1">
      <alignment horizontal="center"/>
      <protection locked="0"/>
    </xf>
    <xf numFmtId="0" fontId="2" fillId="0" borderId="328" xfId="4" applyBorder="1" applyAlignment="1">
      <alignment horizontal="center" vertical="center" wrapText="1"/>
    </xf>
    <xf numFmtId="0" fontId="2" fillId="0" borderId="325" xfId="4" applyBorder="1" applyAlignment="1">
      <alignment horizontal="center" vertical="center" wrapText="1"/>
    </xf>
    <xf numFmtId="0" fontId="2" fillId="0" borderId="326" xfId="4" applyBorder="1" applyAlignment="1">
      <alignment horizontal="center" vertical="center" wrapText="1"/>
    </xf>
    <xf numFmtId="0" fontId="2" fillId="12" borderId="328" xfId="4" applyFill="1" applyBorder="1" applyAlignment="1">
      <alignment horizontal="center" vertical="center" wrapText="1"/>
    </xf>
    <xf numFmtId="0" fontId="2" fillId="12" borderId="360" xfId="4" applyFill="1" applyBorder="1" applyAlignment="1">
      <alignment horizontal="center" vertical="center" wrapText="1"/>
    </xf>
    <xf numFmtId="0" fontId="2" fillId="10" borderId="350" xfId="4" applyNumberFormat="1" applyFill="1" applyBorder="1" applyAlignment="1" applyProtection="1">
      <alignment horizontal="center" vertical="center"/>
      <protection locked="0"/>
    </xf>
    <xf numFmtId="0" fontId="2" fillId="10" borderId="360" xfId="4" applyNumberFormat="1" applyFill="1" applyBorder="1" applyAlignment="1" applyProtection="1">
      <alignment horizontal="center" vertical="center"/>
      <protection locked="0"/>
    </xf>
    <xf numFmtId="0" fontId="2" fillId="14" borderId="354" xfId="4" applyFill="1" applyBorder="1" applyAlignment="1">
      <alignment horizontal="center" vertical="center" wrapText="1"/>
    </xf>
    <xf numFmtId="0" fontId="2" fillId="14" borderId="361" xfId="4" applyFill="1" applyBorder="1" applyAlignment="1">
      <alignment horizontal="center" vertical="center" wrapText="1"/>
    </xf>
    <xf numFmtId="200" fontId="2" fillId="10" borderId="362" xfId="4" applyNumberFormat="1" applyFill="1" applyBorder="1" applyAlignment="1" applyProtection="1">
      <alignment horizontal="center" vertical="center"/>
      <protection locked="0"/>
    </xf>
    <xf numFmtId="200" fontId="2" fillId="10" borderId="361" xfId="4" applyNumberFormat="1" applyFill="1" applyBorder="1" applyAlignment="1" applyProtection="1">
      <alignment horizontal="center" vertical="center"/>
      <protection locked="0"/>
    </xf>
    <xf numFmtId="0" fontId="2" fillId="14" borderId="336" xfId="4" applyFill="1" applyBorder="1" applyAlignment="1">
      <alignment horizontal="center" vertical="center" wrapText="1"/>
    </xf>
    <xf numFmtId="0" fontId="2" fillId="14" borderId="191" xfId="4" applyFill="1" applyBorder="1" applyAlignment="1">
      <alignment horizontal="center" vertical="center" wrapText="1"/>
    </xf>
    <xf numFmtId="0" fontId="2" fillId="12" borderId="338" xfId="4" applyFill="1" applyBorder="1" applyAlignment="1">
      <alignment horizontal="center" vertical="center" wrapText="1"/>
    </xf>
    <xf numFmtId="0" fontId="2" fillId="12" borderId="324" xfId="4" applyFill="1" applyBorder="1" applyAlignment="1">
      <alignment horizontal="center" vertical="center" wrapText="1"/>
    </xf>
    <xf numFmtId="0" fontId="2" fillId="0" borderId="331" xfId="4" applyBorder="1" applyAlignment="1">
      <alignment horizontal="center" vertical="center" wrapText="1"/>
    </xf>
    <xf numFmtId="0" fontId="2" fillId="0" borderId="332" xfId="4" applyBorder="1" applyAlignment="1">
      <alignment horizontal="center" vertical="center" wrapText="1"/>
    </xf>
    <xf numFmtId="0" fontId="2" fillId="14" borderId="328" xfId="4" applyFill="1" applyBorder="1" applyAlignment="1">
      <alignment horizontal="center"/>
    </xf>
    <xf numFmtId="0" fontId="2" fillId="14" borderId="350" xfId="4" applyFill="1" applyBorder="1" applyAlignment="1">
      <alignment horizontal="center"/>
    </xf>
    <xf numFmtId="0" fontId="2" fillId="10" borderId="351" xfId="4" applyFill="1" applyBorder="1" applyAlignment="1" applyProtection="1">
      <alignment horizontal="center"/>
      <protection locked="0"/>
    </xf>
    <xf numFmtId="0" fontId="2" fillId="12" borderId="355" xfId="4" applyFill="1" applyBorder="1" applyAlignment="1">
      <alignment horizontal="center"/>
    </xf>
    <xf numFmtId="0" fontId="2" fillId="10" borderId="356" xfId="4" applyFill="1" applyBorder="1" applyAlignment="1" applyProtection="1">
      <alignment horizontal="center"/>
      <protection locked="0"/>
    </xf>
    <xf numFmtId="0" fontId="2" fillId="10" borderId="357" xfId="4" applyFill="1" applyBorder="1" applyAlignment="1" applyProtection="1">
      <alignment horizontal="center"/>
      <protection locked="0"/>
    </xf>
    <xf numFmtId="0" fontId="2" fillId="14" borderId="178" xfId="4" applyFill="1" applyBorder="1" applyAlignment="1">
      <alignment horizontal="center" vertical="center" wrapText="1"/>
    </xf>
    <xf numFmtId="0" fontId="2" fillId="14" borderId="208" xfId="4" applyFill="1" applyBorder="1" applyAlignment="1">
      <alignment horizontal="center" vertical="center" wrapText="1"/>
    </xf>
    <xf numFmtId="0" fontId="2" fillId="0" borderId="333" xfId="4" applyBorder="1" applyAlignment="1">
      <alignment horizontal="center" vertical="center" wrapText="1"/>
    </xf>
    <xf numFmtId="0" fontId="2" fillId="0" borderId="334" xfId="4" applyBorder="1" applyAlignment="1">
      <alignment horizontal="center" vertical="center" wrapText="1"/>
    </xf>
    <xf numFmtId="0" fontId="2" fillId="14" borderId="335" xfId="4" applyFill="1" applyBorder="1" applyAlignment="1">
      <alignment horizontal="center" vertical="center"/>
    </xf>
    <xf numFmtId="0" fontId="2" fillId="14" borderId="316" xfId="4" applyFill="1" applyBorder="1" applyAlignment="1">
      <alignment horizontal="center" vertical="center"/>
    </xf>
    <xf numFmtId="0" fontId="2" fillId="10" borderId="315" xfId="4" applyFill="1" applyBorder="1" applyAlignment="1" applyProtection="1">
      <alignment horizontal="center" vertical="center"/>
      <protection locked="0"/>
    </xf>
    <xf numFmtId="0" fontId="2" fillId="10" borderId="316" xfId="4" applyFill="1" applyBorder="1" applyAlignment="1" applyProtection="1">
      <alignment horizontal="center" vertical="center"/>
      <protection locked="0"/>
    </xf>
    <xf numFmtId="0" fontId="2" fillId="14" borderId="336" xfId="4" applyFill="1" applyBorder="1" applyAlignment="1">
      <alignment horizontal="center" vertical="center"/>
    </xf>
    <xf numFmtId="0" fontId="2" fillId="14" borderId="191" xfId="4" applyFill="1" applyBorder="1" applyAlignment="1">
      <alignment horizontal="center" vertical="center"/>
    </xf>
    <xf numFmtId="49" fontId="2" fillId="10" borderId="337" xfId="4" applyNumberFormat="1" applyFill="1" applyBorder="1" applyAlignment="1" applyProtection="1">
      <alignment horizontal="center" vertical="center"/>
      <protection locked="0"/>
    </xf>
    <xf numFmtId="49" fontId="2" fillId="10" borderId="192" xfId="4" applyNumberFormat="1" applyFill="1" applyBorder="1" applyAlignment="1" applyProtection="1">
      <alignment horizontal="center" vertical="center"/>
      <protection locked="0"/>
    </xf>
    <xf numFmtId="49" fontId="2" fillId="10" borderId="260" xfId="4" applyNumberFormat="1" applyFill="1" applyBorder="1" applyAlignment="1" applyProtection="1">
      <alignment horizontal="center" vertical="center"/>
      <protection locked="0"/>
    </xf>
    <xf numFmtId="0" fontId="2" fillId="14" borderId="338" xfId="4" applyFill="1" applyBorder="1" applyAlignment="1">
      <alignment horizontal="center" vertical="center" wrapText="1"/>
    </xf>
    <xf numFmtId="0" fontId="2" fillId="14" borderId="324" xfId="4" applyFill="1" applyBorder="1" applyAlignment="1">
      <alignment horizontal="center" vertical="center" wrapText="1"/>
    </xf>
    <xf numFmtId="0" fontId="2" fillId="10" borderId="193" xfId="4" applyNumberFormat="1" applyFill="1" applyBorder="1" applyAlignment="1" applyProtection="1">
      <alignment horizontal="center"/>
      <protection locked="0"/>
    </xf>
    <xf numFmtId="0" fontId="2" fillId="10" borderId="324" xfId="4" applyNumberFormat="1" applyFill="1" applyBorder="1" applyAlignment="1" applyProtection="1">
      <alignment horizontal="center"/>
      <protection locked="0"/>
    </xf>
    <xf numFmtId="0" fontId="2" fillId="12" borderId="339" xfId="4" applyFill="1" applyBorder="1" applyAlignment="1">
      <alignment horizontal="center" vertical="center" shrinkToFit="1"/>
    </xf>
    <xf numFmtId="0" fontId="2" fillId="12" borderId="340" xfId="4" applyFill="1" applyBorder="1" applyAlignment="1">
      <alignment horizontal="center" vertical="center" shrinkToFit="1"/>
    </xf>
    <xf numFmtId="0" fontId="2" fillId="6" borderId="340" xfId="4" applyFill="1" applyBorder="1" applyAlignment="1" applyProtection="1">
      <alignment horizontal="center" vertical="center"/>
      <protection locked="0"/>
    </xf>
    <xf numFmtId="0" fontId="2" fillId="6" borderId="341" xfId="4" applyFill="1" applyBorder="1" applyAlignment="1" applyProtection="1">
      <alignment horizontal="center" vertical="center"/>
      <protection locked="0"/>
    </xf>
    <xf numFmtId="0" fontId="2" fillId="12" borderId="261" xfId="4" applyFill="1" applyBorder="1" applyAlignment="1">
      <alignment horizontal="center" vertical="center" shrinkToFit="1"/>
    </xf>
    <xf numFmtId="0" fontId="2" fillId="12" borderId="192" xfId="4" applyFill="1" applyBorder="1" applyAlignment="1">
      <alignment horizontal="center" vertical="center" shrinkToFit="1"/>
    </xf>
    <xf numFmtId="0" fontId="2" fillId="14" borderId="261" xfId="4" applyFill="1" applyBorder="1" applyAlignment="1">
      <alignment horizontal="center" vertical="center" shrinkToFit="1"/>
    </xf>
    <xf numFmtId="0" fontId="2" fillId="14" borderId="192" xfId="4" applyFill="1" applyBorder="1" applyAlignment="1">
      <alignment horizontal="center" vertical="center" shrinkToFit="1"/>
    </xf>
    <xf numFmtId="182" fontId="2" fillId="6" borderId="192" xfId="4" applyNumberFormat="1" applyFill="1" applyBorder="1" applyAlignment="1" applyProtection="1">
      <alignment horizontal="center" vertical="center"/>
      <protection locked="0"/>
    </xf>
    <xf numFmtId="182" fontId="2" fillId="6" borderId="260" xfId="4" applyNumberFormat="1" applyFill="1" applyBorder="1" applyAlignment="1" applyProtection="1">
      <alignment horizontal="center" vertical="center"/>
      <protection locked="0"/>
    </xf>
    <xf numFmtId="0" fontId="2" fillId="14" borderId="342" xfId="4" applyFill="1" applyBorder="1" applyAlignment="1">
      <alignment horizontal="center" vertical="center" shrinkToFit="1"/>
    </xf>
    <xf numFmtId="0" fontId="2" fillId="14" borderId="343" xfId="4" applyFill="1" applyBorder="1" applyAlignment="1">
      <alignment horizontal="center" vertical="center" shrinkToFit="1"/>
    </xf>
    <xf numFmtId="0" fontId="2" fillId="14" borderId="261" xfId="4" applyFill="1" applyBorder="1" applyAlignment="1">
      <alignment horizontal="center" vertical="center" wrapText="1"/>
    </xf>
    <xf numFmtId="0" fontId="2" fillId="14" borderId="260" xfId="4" applyFill="1" applyBorder="1" applyAlignment="1">
      <alignment horizontal="center" vertical="center" wrapText="1"/>
    </xf>
    <xf numFmtId="0" fontId="2" fillId="14" borderId="344" xfId="4" applyFill="1" applyBorder="1" applyAlignment="1">
      <alignment horizontal="center" vertical="center" shrinkToFit="1"/>
    </xf>
    <xf numFmtId="0" fontId="2" fillId="14" borderId="345" xfId="4" applyFill="1" applyBorder="1" applyAlignment="1">
      <alignment horizontal="center" vertical="center" shrinkToFit="1"/>
    </xf>
    <xf numFmtId="49" fontId="2" fillId="10" borderId="346" xfId="4" applyNumberFormat="1" applyFill="1" applyBorder="1" applyAlignment="1" applyProtection="1">
      <alignment horizontal="center" vertical="center"/>
      <protection locked="0"/>
    </xf>
    <xf numFmtId="49" fontId="2" fillId="10" borderId="347" xfId="4" applyNumberFormat="1" applyFill="1" applyBorder="1" applyAlignment="1" applyProtection="1">
      <alignment horizontal="center" vertical="center"/>
      <protection locked="0"/>
    </xf>
    <xf numFmtId="49" fontId="2" fillId="10" borderId="348" xfId="4" applyNumberFormat="1" applyFill="1" applyBorder="1" applyAlignment="1" applyProtection="1">
      <alignment horizontal="center" vertical="center"/>
      <protection locked="0"/>
    </xf>
    <xf numFmtId="49" fontId="2" fillId="10" borderId="343" xfId="4" applyNumberFormat="1" applyFill="1" applyBorder="1" applyAlignment="1" applyProtection="1">
      <alignment horizontal="center" vertical="center"/>
      <protection locked="0"/>
    </xf>
    <xf numFmtId="49" fontId="2" fillId="10" borderId="349" xfId="4" applyNumberFormat="1" applyFill="1" applyBorder="1" applyAlignment="1" applyProtection="1">
      <alignment horizontal="center" vertical="center"/>
      <protection locked="0"/>
    </xf>
    <xf numFmtId="0" fontId="2" fillId="0" borderId="328" xfId="4" applyBorder="1" applyAlignment="1">
      <alignment horizontal="center" vertical="center"/>
    </xf>
    <xf numFmtId="0" fontId="2" fillId="14" borderId="329" xfId="4" applyFill="1" applyBorder="1" applyAlignment="1">
      <alignment horizontal="center" vertical="center"/>
    </xf>
    <xf numFmtId="0" fontId="2" fillId="14" borderId="44" xfId="4" applyFill="1" applyBorder="1" applyAlignment="1">
      <alignment horizontal="center" vertical="center"/>
    </xf>
    <xf numFmtId="0" fontId="2" fillId="14" borderId="228" xfId="4" applyFill="1" applyBorder="1" applyAlignment="1">
      <alignment horizontal="center" vertical="center"/>
    </xf>
    <xf numFmtId="0" fontId="2" fillId="14" borderId="242" xfId="4" applyFill="1" applyBorder="1" applyAlignment="1">
      <alignment horizontal="center" vertical="center"/>
    </xf>
    <xf numFmtId="0" fontId="2" fillId="14" borderId="232" xfId="4" applyFill="1" applyBorder="1" applyAlignment="1">
      <alignment horizontal="center" vertical="center"/>
    </xf>
    <xf numFmtId="0" fontId="2" fillId="14" borderId="245" xfId="4" applyFill="1" applyBorder="1" applyAlignment="1">
      <alignment horizontal="center" vertical="center"/>
    </xf>
    <xf numFmtId="0" fontId="2" fillId="10" borderId="330" xfId="4" applyFill="1" applyBorder="1" applyAlignment="1" applyProtection="1">
      <alignment horizontal="center" vertical="center"/>
      <protection locked="0"/>
    </xf>
    <xf numFmtId="0" fontId="2" fillId="10" borderId="250" xfId="4" applyFill="1" applyBorder="1" applyAlignment="1" applyProtection="1">
      <alignment horizontal="center" vertical="center"/>
      <protection locked="0"/>
    </xf>
    <xf numFmtId="0" fontId="2" fillId="10" borderId="251" xfId="4" applyFill="1" applyBorder="1" applyAlignment="1" applyProtection="1">
      <alignment horizontal="center" vertical="center"/>
      <protection locked="0"/>
    </xf>
    <xf numFmtId="0" fontId="2" fillId="10" borderId="263" xfId="4" applyFill="1" applyBorder="1" applyAlignment="1" applyProtection="1">
      <alignment horizontal="center" vertical="center"/>
      <protection locked="0"/>
    </xf>
    <xf numFmtId="0" fontId="2" fillId="10" borderId="262" xfId="4" applyFill="1" applyBorder="1" applyAlignment="1" applyProtection="1">
      <alignment horizontal="center" vertical="center"/>
      <protection locked="0"/>
    </xf>
    <xf numFmtId="0" fontId="2" fillId="10" borderId="204" xfId="4" applyFill="1" applyBorder="1" applyAlignment="1" applyProtection="1">
      <alignment horizontal="center" vertical="center"/>
      <protection locked="0"/>
    </xf>
    <xf numFmtId="0" fontId="2" fillId="12" borderId="318" xfId="4" applyFill="1" applyBorder="1" applyAlignment="1">
      <alignment horizontal="center" vertical="center"/>
    </xf>
    <xf numFmtId="0" fontId="2" fillId="12" borderId="319" xfId="4" applyFill="1" applyBorder="1" applyAlignment="1">
      <alignment horizontal="center" vertical="center"/>
    </xf>
    <xf numFmtId="0" fontId="2" fillId="0" borderId="29" xfId="4" applyBorder="1" applyAlignment="1">
      <alignment horizontal="center" vertical="center"/>
    </xf>
    <xf numFmtId="0" fontId="2" fillId="0" borderId="1" xfId="4" applyBorder="1" applyAlignment="1">
      <alignment horizontal="center" vertical="center"/>
    </xf>
    <xf numFmtId="0" fontId="2" fillId="0" borderId="293" xfId="4" applyBorder="1" applyAlignment="1">
      <alignment horizontal="center" vertical="center"/>
    </xf>
    <xf numFmtId="49" fontId="2" fillId="10" borderId="294" xfId="4" applyNumberFormat="1" applyFill="1" applyBorder="1" applyAlignment="1" applyProtection="1">
      <alignment horizontal="center" vertical="center"/>
      <protection locked="0"/>
    </xf>
    <xf numFmtId="49" fontId="2" fillId="10" borderId="295" xfId="4" applyNumberFormat="1" applyFill="1" applyBorder="1" applyAlignment="1" applyProtection="1">
      <alignment horizontal="center" vertical="center"/>
      <protection locked="0"/>
    </xf>
    <xf numFmtId="49" fontId="2" fillId="10" borderId="296" xfId="4" applyNumberFormat="1" applyFill="1" applyBorder="1" applyAlignment="1" applyProtection="1">
      <alignment horizontal="center" vertical="center"/>
      <protection locked="0"/>
    </xf>
    <xf numFmtId="0" fontId="88" fillId="0" borderId="46" xfId="4" applyFont="1" applyBorder="1" applyAlignment="1">
      <alignment horizontal="center"/>
    </xf>
    <xf numFmtId="0" fontId="88" fillId="0" borderId="47" xfId="4" applyFont="1" applyBorder="1" applyAlignment="1">
      <alignment horizontal="center"/>
    </xf>
    <xf numFmtId="0" fontId="2" fillId="0" borderId="309" xfId="4" applyBorder="1" applyAlignment="1">
      <alignment horizontal="center" vertical="center"/>
    </xf>
    <xf numFmtId="0" fontId="2" fillId="0" borderId="310" xfId="4" applyBorder="1" applyAlignment="1">
      <alignment horizontal="center" vertical="center"/>
    </xf>
    <xf numFmtId="0" fontId="2" fillId="0" borderId="311" xfId="4" applyBorder="1" applyAlignment="1">
      <alignment horizontal="center" vertical="center"/>
    </xf>
    <xf numFmtId="49" fontId="2" fillId="10" borderId="312" xfId="4" applyNumberFormat="1" applyFont="1" applyFill="1" applyBorder="1" applyAlignment="1" applyProtection="1">
      <alignment horizontal="center" vertical="center"/>
      <protection locked="0"/>
    </xf>
    <xf numFmtId="49" fontId="2" fillId="10" borderId="310" xfId="4" applyNumberFormat="1" applyFont="1" applyFill="1" applyBorder="1" applyAlignment="1" applyProtection="1">
      <alignment horizontal="center" vertical="center"/>
      <protection locked="0"/>
    </xf>
    <xf numFmtId="49" fontId="2" fillId="10" borderId="313" xfId="4" applyNumberFormat="1" applyFont="1" applyFill="1" applyBorder="1" applyAlignment="1" applyProtection="1">
      <alignment horizontal="center" vertical="center"/>
      <protection locked="0"/>
    </xf>
    <xf numFmtId="180" fontId="2" fillId="10" borderId="11" xfId="4" applyNumberFormat="1" applyFill="1" applyBorder="1" applyAlignment="1" applyProtection="1">
      <alignment horizontal="center" vertical="center"/>
      <protection locked="0"/>
    </xf>
    <xf numFmtId="180" fontId="2" fillId="10" borderId="12" xfId="4" applyNumberFormat="1" applyFill="1" applyBorder="1" applyAlignment="1" applyProtection="1">
      <alignment horizontal="center" vertical="center"/>
      <protection locked="0"/>
    </xf>
    <xf numFmtId="180" fontId="2" fillId="10" borderId="36" xfId="4" applyNumberFormat="1" applyFill="1" applyBorder="1" applyAlignment="1" applyProtection="1">
      <alignment horizontal="center" vertical="center"/>
      <protection locked="0"/>
    </xf>
    <xf numFmtId="0" fontId="2" fillId="0" borderId="38" xfId="4" applyBorder="1" applyAlignment="1">
      <alignment horizontal="center" vertical="center"/>
    </xf>
    <xf numFmtId="0" fontId="2" fillId="0" borderId="12" xfId="4" applyBorder="1" applyAlignment="1">
      <alignment horizontal="center" vertical="center"/>
    </xf>
    <xf numFmtId="0" fontId="2" fillId="0" borderId="21" xfId="4" applyBorder="1" applyAlignment="1">
      <alignment horizontal="center" vertical="center"/>
    </xf>
    <xf numFmtId="180" fontId="40" fillId="10" borderId="30" xfId="4" applyNumberFormat="1" applyFont="1" applyFill="1" applyBorder="1" applyAlignment="1" applyProtection="1">
      <alignment horizontal="center" vertical="center"/>
    </xf>
    <xf numFmtId="180" fontId="40" fillId="10" borderId="22" xfId="4" applyNumberFormat="1" applyFont="1" applyFill="1" applyBorder="1" applyAlignment="1" applyProtection="1">
      <alignment horizontal="center" vertical="center"/>
    </xf>
    <xf numFmtId="180" fontId="40" fillId="10" borderId="37" xfId="4" applyNumberFormat="1" applyFont="1" applyFill="1" applyBorder="1" applyAlignment="1" applyProtection="1">
      <alignment horizontal="center" vertical="center"/>
    </xf>
    <xf numFmtId="0" fontId="2" fillId="0" borderId="39" xfId="4" applyBorder="1" applyAlignment="1">
      <alignment horizontal="center" vertical="center"/>
    </xf>
    <xf numFmtId="0" fontId="2" fillId="0" borderId="22" xfId="4" applyBorder="1" applyAlignment="1">
      <alignment horizontal="center" vertical="center"/>
    </xf>
    <xf numFmtId="0" fontId="2" fillId="0" borderId="23" xfId="4" applyBorder="1" applyAlignment="1">
      <alignment horizontal="center" vertical="center"/>
    </xf>
    <xf numFmtId="180" fontId="40" fillId="10" borderId="11" xfId="4" applyNumberFormat="1" applyFont="1" applyFill="1" applyBorder="1" applyAlignment="1" applyProtection="1">
      <alignment horizontal="center" vertical="center"/>
    </xf>
    <xf numFmtId="180" fontId="40" fillId="10" borderId="12" xfId="4" applyNumberFormat="1" applyFont="1" applyFill="1" applyBorder="1" applyAlignment="1" applyProtection="1">
      <alignment horizontal="center" vertical="center"/>
    </xf>
    <xf numFmtId="180" fontId="40" fillId="10" borderId="36" xfId="4" applyNumberFormat="1" applyFont="1" applyFill="1" applyBorder="1" applyAlignment="1" applyProtection="1">
      <alignment horizontal="center" vertical="center"/>
    </xf>
    <xf numFmtId="179" fontId="2" fillId="10" borderId="11" xfId="4" applyNumberFormat="1" applyFill="1" applyBorder="1" applyAlignment="1" applyProtection="1">
      <alignment horizontal="center" vertical="center"/>
      <protection locked="0"/>
    </xf>
    <xf numFmtId="179" fontId="2" fillId="10" borderId="12" xfId="4" applyNumberFormat="1" applyFill="1" applyBorder="1" applyAlignment="1" applyProtection="1">
      <alignment horizontal="center" vertical="center"/>
      <protection locked="0"/>
    </xf>
    <xf numFmtId="179" fontId="2" fillId="10" borderId="36" xfId="4" applyNumberFormat="1" applyFill="1" applyBorder="1" applyAlignment="1" applyProtection="1">
      <alignment horizontal="center" vertical="center"/>
      <protection locked="0"/>
    </xf>
    <xf numFmtId="0" fontId="2" fillId="0" borderId="273" xfId="4" applyBorder="1" applyAlignment="1">
      <alignment horizontal="center" vertical="center"/>
    </xf>
    <xf numFmtId="0" fontId="2" fillId="0" borderId="274" xfId="4" applyBorder="1" applyAlignment="1">
      <alignment horizontal="center" vertical="center"/>
    </xf>
    <xf numFmtId="0" fontId="2" fillId="0" borderId="275" xfId="4" applyBorder="1" applyAlignment="1">
      <alignment horizontal="center" vertical="center"/>
    </xf>
    <xf numFmtId="0" fontId="2" fillId="0" borderId="276" xfId="4" applyBorder="1" applyAlignment="1">
      <alignment horizontal="center" vertical="center"/>
    </xf>
    <xf numFmtId="0" fontId="2" fillId="6" borderId="277" xfId="4" applyFill="1" applyBorder="1" applyAlignment="1" applyProtection="1">
      <alignment horizontal="center" vertical="center"/>
      <protection locked="0"/>
    </xf>
    <xf numFmtId="0" fontId="2" fillId="6" borderId="278" xfId="4" applyFill="1" applyBorder="1" applyAlignment="1" applyProtection="1">
      <alignment horizontal="center" vertical="center"/>
      <protection locked="0"/>
    </xf>
    <xf numFmtId="0" fontId="2" fillId="6" borderId="279" xfId="4" applyFill="1" applyBorder="1" applyAlignment="1" applyProtection="1">
      <alignment horizontal="center" vertical="center"/>
      <protection locked="0"/>
    </xf>
    <xf numFmtId="0" fontId="2" fillId="12" borderId="179" xfId="4" applyFill="1" applyBorder="1" applyAlignment="1">
      <alignment horizontal="center" vertical="center"/>
    </xf>
    <xf numFmtId="0" fontId="2" fillId="12" borderId="280" xfId="4" applyFill="1" applyBorder="1" applyAlignment="1">
      <alignment horizontal="center" vertical="center"/>
    </xf>
    <xf numFmtId="49" fontId="2" fillId="10" borderId="281" xfId="4" applyNumberFormat="1" applyFill="1" applyBorder="1" applyAlignment="1" applyProtection="1">
      <alignment horizontal="center" vertical="center"/>
      <protection locked="0"/>
    </xf>
    <xf numFmtId="49" fontId="2" fillId="10" borderId="282" xfId="4" applyNumberFormat="1" applyFill="1" applyBorder="1" applyAlignment="1" applyProtection="1">
      <alignment horizontal="center" vertical="center"/>
      <protection locked="0"/>
    </xf>
    <xf numFmtId="49" fontId="2" fillId="10" borderId="283" xfId="4" applyNumberFormat="1" applyFill="1" applyBorder="1" applyAlignment="1" applyProtection="1">
      <alignment horizontal="center" vertical="center"/>
      <protection locked="0"/>
    </xf>
    <xf numFmtId="0" fontId="2" fillId="0" borderId="284" xfId="4" applyBorder="1" applyAlignment="1">
      <alignment horizontal="center" vertical="center"/>
    </xf>
    <xf numFmtId="49" fontId="2" fillId="10" borderId="285" xfId="4" applyNumberFormat="1" applyFill="1" applyBorder="1" applyAlignment="1" applyProtection="1">
      <alignment horizontal="center" vertical="center"/>
      <protection locked="0"/>
    </xf>
    <xf numFmtId="49" fontId="2" fillId="10" borderId="286" xfId="4" applyNumberFormat="1" applyFill="1" applyBorder="1" applyAlignment="1" applyProtection="1">
      <alignment horizontal="center" vertical="center"/>
      <protection locked="0"/>
    </xf>
    <xf numFmtId="49" fontId="2" fillId="10" borderId="287" xfId="4" applyNumberFormat="1" applyFill="1" applyBorder="1" applyAlignment="1" applyProtection="1">
      <alignment horizontal="center" vertical="center"/>
      <protection locked="0"/>
    </xf>
    <xf numFmtId="0" fontId="2" fillId="0" borderId="266" xfId="4" applyBorder="1" applyAlignment="1">
      <alignment horizontal="center" vertical="center"/>
    </xf>
    <xf numFmtId="0" fontId="2" fillId="0" borderId="288" xfId="4" applyBorder="1" applyAlignment="1">
      <alignment horizontal="center" vertical="center"/>
    </xf>
    <xf numFmtId="0" fontId="2" fillId="6" borderId="289" xfId="4" applyFill="1" applyBorder="1" applyAlignment="1" applyProtection="1">
      <alignment horizontal="center" vertical="center"/>
      <protection locked="0"/>
    </xf>
    <xf numFmtId="0" fontId="2" fillId="6" borderId="290" xfId="4" applyFill="1" applyBorder="1" applyAlignment="1" applyProtection="1">
      <alignment horizontal="center" vertical="center"/>
      <protection locked="0"/>
    </xf>
    <xf numFmtId="0" fontId="2" fillId="6" borderId="291" xfId="4" applyFill="1" applyBorder="1" applyAlignment="1" applyProtection="1">
      <alignment horizontal="center" vertical="center"/>
      <protection locked="0"/>
    </xf>
    <xf numFmtId="0" fontId="2" fillId="10" borderId="11" xfId="4" applyFill="1" applyBorder="1" applyAlignment="1" applyProtection="1">
      <alignment horizontal="center" vertical="center"/>
      <protection locked="0"/>
    </xf>
    <xf numFmtId="0" fontId="2" fillId="10" borderId="12" xfId="4" applyFill="1" applyBorder="1" applyAlignment="1" applyProtection="1">
      <alignment horizontal="center" vertical="center"/>
      <protection locked="0"/>
    </xf>
    <xf numFmtId="0" fontId="2" fillId="10" borderId="292" xfId="4" applyFill="1" applyBorder="1" applyAlignment="1" applyProtection="1">
      <alignment horizontal="center" vertical="center"/>
      <protection locked="0"/>
    </xf>
    <xf numFmtId="178" fontId="2" fillId="6" borderId="294" xfId="4" applyNumberFormat="1" applyFill="1" applyBorder="1" applyAlignment="1" applyProtection="1">
      <alignment horizontal="center" vertical="center"/>
      <protection locked="0"/>
    </xf>
    <xf numFmtId="178" fontId="2" fillId="6" borderId="295" xfId="4" applyNumberFormat="1" applyFill="1" applyBorder="1" applyAlignment="1" applyProtection="1">
      <alignment horizontal="center" vertical="center"/>
      <protection locked="0"/>
    </xf>
    <xf numFmtId="178" fontId="2" fillId="6" borderId="296" xfId="4" applyNumberFormat="1" applyFill="1" applyBorder="1" applyAlignment="1" applyProtection="1">
      <alignment horizontal="center" vertical="center"/>
      <protection locked="0"/>
    </xf>
    <xf numFmtId="0" fontId="2" fillId="6" borderId="31" xfId="4" applyFill="1" applyBorder="1" applyAlignment="1" applyProtection="1">
      <alignment horizontal="center" vertical="center"/>
      <protection locked="0"/>
    </xf>
    <xf numFmtId="0" fontId="2" fillId="6" borderId="0" xfId="4" applyFill="1" applyBorder="1" applyAlignment="1" applyProtection="1">
      <alignment horizontal="center" vertical="center"/>
      <protection locked="0"/>
    </xf>
    <xf numFmtId="0" fontId="2" fillId="6" borderId="297" xfId="4" applyFill="1" applyBorder="1" applyAlignment="1" applyProtection="1">
      <alignment horizontal="center" vertical="center"/>
      <protection locked="0"/>
    </xf>
    <xf numFmtId="0" fontId="2" fillId="6" borderId="26" xfId="4" applyFill="1" applyBorder="1" applyAlignment="1" applyProtection="1">
      <alignment horizontal="center" vertical="center"/>
      <protection locked="0"/>
    </xf>
    <xf numFmtId="0" fontId="2" fillId="6" borderId="24" xfId="4" applyFill="1" applyBorder="1" applyAlignment="1" applyProtection="1">
      <alignment horizontal="center" vertical="center"/>
      <protection locked="0"/>
    </xf>
    <xf numFmtId="0" fontId="2" fillId="6" borderId="298" xfId="4" applyFill="1" applyBorder="1" applyAlignment="1" applyProtection="1">
      <alignment horizontal="center" vertical="center"/>
      <protection locked="0"/>
    </xf>
    <xf numFmtId="0" fontId="2" fillId="6" borderId="11" xfId="4" applyFill="1" applyBorder="1" applyAlignment="1" applyProtection="1">
      <alignment horizontal="center" vertical="center"/>
      <protection locked="0"/>
    </xf>
    <xf numFmtId="0" fontId="2" fillId="6" borderId="12" xfId="4" applyFill="1" applyBorder="1" applyAlignment="1" applyProtection="1">
      <alignment horizontal="center" vertical="center"/>
      <protection locked="0"/>
    </xf>
    <xf numFmtId="0" fontId="2" fillId="6" borderId="292" xfId="4" applyFill="1" applyBorder="1" applyAlignment="1" applyProtection="1">
      <alignment horizontal="center" vertical="center"/>
      <protection locked="0"/>
    </xf>
    <xf numFmtId="0" fontId="2" fillId="0" borderId="273" xfId="4" applyBorder="1" applyAlignment="1">
      <alignment horizontal="center" vertical="center" wrapText="1"/>
    </xf>
    <xf numFmtId="0" fontId="2" fillId="0" borderId="274" xfId="4" applyBorder="1" applyAlignment="1">
      <alignment horizontal="center" vertical="center" wrapText="1"/>
    </xf>
    <xf numFmtId="0" fontId="2" fillId="0" borderId="266" xfId="4" applyBorder="1" applyAlignment="1">
      <alignment horizontal="center" vertical="center" wrapText="1"/>
    </xf>
    <xf numFmtId="0" fontId="2" fillId="0" borderId="275" xfId="4" applyBorder="1" applyAlignment="1">
      <alignment horizontal="center" vertical="center" wrapText="1"/>
    </xf>
    <xf numFmtId="0" fontId="2" fillId="10" borderId="277" xfId="4" applyNumberFormat="1" applyFill="1" applyBorder="1" applyAlignment="1" applyProtection="1">
      <alignment horizontal="center" vertical="center"/>
      <protection locked="0"/>
    </xf>
    <xf numFmtId="0" fontId="2" fillId="10" borderId="278" xfId="4" applyNumberFormat="1" applyFill="1" applyBorder="1" applyAlignment="1" applyProtection="1">
      <alignment horizontal="center" vertical="center"/>
      <protection locked="0"/>
    </xf>
    <xf numFmtId="0" fontId="2" fillId="10" borderId="279" xfId="4" applyNumberFormat="1" applyFill="1" applyBorder="1" applyAlignment="1" applyProtection="1">
      <alignment horizontal="center" vertical="center"/>
      <protection locked="0"/>
    </xf>
    <xf numFmtId="0" fontId="2" fillId="12" borderId="299" xfId="4" applyFill="1" applyBorder="1" applyAlignment="1">
      <alignment horizontal="center" vertical="center"/>
    </xf>
    <xf numFmtId="0" fontId="2" fillId="12" borderId="300" xfId="4" applyFill="1" applyBorder="1" applyAlignment="1">
      <alignment horizontal="center" vertical="center"/>
    </xf>
    <xf numFmtId="0" fontId="2" fillId="10" borderId="301" xfId="4" applyNumberFormat="1" applyFill="1" applyBorder="1" applyAlignment="1" applyProtection="1">
      <alignment horizontal="center" vertical="center"/>
      <protection locked="0"/>
    </xf>
    <xf numFmtId="0" fontId="2" fillId="10" borderId="302" xfId="4" applyNumberFormat="1" applyFill="1" applyBorder="1" applyAlignment="1" applyProtection="1">
      <alignment horizontal="center" vertical="center"/>
      <protection locked="0"/>
    </xf>
    <xf numFmtId="0" fontId="2" fillId="10" borderId="303" xfId="4" applyNumberFormat="1" applyFill="1" applyBorder="1" applyAlignment="1" applyProtection="1">
      <alignment horizontal="center" vertical="center"/>
      <protection locked="0"/>
    </xf>
    <xf numFmtId="0" fontId="2" fillId="12" borderId="304" xfId="4" applyFill="1" applyBorder="1" applyAlignment="1">
      <alignment horizontal="center" vertical="center"/>
    </xf>
    <xf numFmtId="0" fontId="2" fillId="12" borderId="305" xfId="4" applyFill="1" applyBorder="1" applyAlignment="1">
      <alignment horizontal="center" vertical="center"/>
    </xf>
    <xf numFmtId="0" fontId="2" fillId="0" borderId="306" xfId="4" applyFill="1" applyBorder="1" applyAlignment="1" applyProtection="1">
      <alignment horizontal="center" vertical="center"/>
    </xf>
    <xf numFmtId="0" fontId="2" fillId="0" borderId="307" xfId="4" applyFill="1" applyBorder="1" applyAlignment="1" applyProtection="1">
      <alignment horizontal="center" vertical="center"/>
    </xf>
    <xf numFmtId="0" fontId="2" fillId="0" borderId="308" xfId="4" applyFill="1" applyBorder="1" applyAlignment="1" applyProtection="1">
      <alignment horizontal="center" vertical="center"/>
    </xf>
    <xf numFmtId="0" fontId="2" fillId="14" borderId="238" xfId="4" applyFill="1" applyBorder="1" applyAlignment="1">
      <alignment horizontal="center" vertical="center"/>
    </xf>
    <xf numFmtId="0" fontId="2" fillId="14" borderId="185" xfId="4" applyFill="1" applyBorder="1" applyAlignment="1">
      <alignment horizontal="center" vertical="center"/>
    </xf>
    <xf numFmtId="0" fontId="2" fillId="10" borderId="185" xfId="4" applyNumberFormat="1" applyFill="1" applyBorder="1" applyAlignment="1" applyProtection="1">
      <alignment horizontal="center" vertical="center"/>
      <protection locked="0"/>
    </xf>
    <xf numFmtId="0" fontId="2" fillId="10" borderId="186" xfId="4" applyNumberFormat="1" applyFill="1" applyBorder="1" applyAlignment="1" applyProtection="1">
      <alignment horizontal="center" vertical="center"/>
      <protection locked="0"/>
    </xf>
    <xf numFmtId="0" fontId="2" fillId="14" borderId="188" xfId="4" applyFill="1" applyBorder="1" applyAlignment="1">
      <alignment horizontal="center" vertical="center"/>
    </xf>
    <xf numFmtId="0" fontId="2" fillId="0" borderId="40" xfId="4" applyBorder="1" applyAlignment="1">
      <alignment horizontal="center" vertical="center"/>
    </xf>
    <xf numFmtId="0" fontId="2" fillId="0" borderId="24" xfId="4" applyBorder="1" applyAlignment="1">
      <alignment horizontal="center" vertical="center"/>
    </xf>
    <xf numFmtId="0" fontId="2" fillId="0" borderId="25" xfId="4" applyBorder="1" applyAlignment="1">
      <alignment horizontal="center" vertical="center"/>
    </xf>
    <xf numFmtId="179" fontId="2" fillId="10" borderId="26" xfId="4" applyNumberFormat="1" applyFill="1" applyBorder="1" applyAlignment="1" applyProtection="1">
      <alignment horizontal="center" vertical="center"/>
      <protection locked="0"/>
    </xf>
    <xf numFmtId="179" fontId="2" fillId="10" borderId="24" xfId="4" applyNumberFormat="1" applyFill="1" applyBorder="1" applyAlignment="1" applyProtection="1">
      <alignment horizontal="center" vertical="center"/>
      <protection locked="0"/>
    </xf>
    <xf numFmtId="179" fontId="2" fillId="10" borderId="33" xfId="4" applyNumberFormat="1" applyFill="1" applyBorder="1" applyAlignment="1" applyProtection="1">
      <alignment horizontal="center" vertical="center"/>
      <protection locked="0"/>
    </xf>
    <xf numFmtId="0" fontId="2" fillId="0" borderId="44" xfId="4" applyBorder="1" applyAlignment="1">
      <alignment horizontal="center" vertical="center"/>
    </xf>
    <xf numFmtId="49" fontId="2" fillId="10" borderId="44" xfId="4" applyNumberFormat="1" applyFont="1" applyFill="1" applyBorder="1" applyAlignment="1" applyProtection="1">
      <alignment horizontal="center" vertical="center"/>
      <protection locked="0"/>
    </xf>
    <xf numFmtId="49" fontId="2" fillId="10" borderId="267" xfId="4" applyNumberFormat="1" applyFont="1" applyFill="1" applyBorder="1" applyAlignment="1" applyProtection="1">
      <alignment horizontal="center" vertical="center"/>
      <protection locked="0"/>
    </xf>
    <xf numFmtId="0" fontId="2" fillId="0" borderId="268" xfId="4" applyBorder="1" applyAlignment="1">
      <alignment horizontal="center" vertical="center"/>
    </xf>
    <xf numFmtId="0" fontId="2" fillId="0" borderId="269" xfId="4" applyBorder="1" applyAlignment="1">
      <alignment horizontal="center" vertical="center"/>
    </xf>
    <xf numFmtId="0" fontId="2" fillId="0" borderId="270" xfId="4" applyBorder="1" applyAlignment="1">
      <alignment horizontal="center" vertical="center"/>
    </xf>
    <xf numFmtId="49" fontId="2" fillId="10" borderId="271" xfId="4" applyNumberFormat="1" applyFont="1" applyFill="1" applyBorder="1" applyAlignment="1" applyProtection="1">
      <alignment horizontal="center" vertical="center"/>
      <protection locked="0"/>
    </xf>
    <xf numFmtId="49" fontId="2" fillId="10" borderId="269" xfId="4" applyNumberFormat="1" applyFont="1" applyFill="1" applyBorder="1" applyAlignment="1" applyProtection="1">
      <alignment horizontal="center" vertical="center"/>
      <protection locked="0"/>
    </xf>
    <xf numFmtId="49" fontId="2" fillId="10" borderId="272" xfId="4" applyNumberFormat="1" applyFont="1" applyFill="1" applyBorder="1" applyAlignment="1" applyProtection="1">
      <alignment horizontal="center" vertical="center"/>
      <protection locked="0"/>
    </xf>
    <xf numFmtId="0" fontId="2" fillId="6" borderId="314" xfId="4" applyFill="1" applyBorder="1" applyAlignment="1" applyProtection="1">
      <alignment horizontal="center" vertical="center"/>
      <protection locked="0"/>
    </xf>
    <xf numFmtId="0" fontId="2" fillId="6" borderId="315" xfId="4" applyFill="1" applyBorder="1" applyAlignment="1" applyProtection="1">
      <alignment horizontal="center" vertical="center"/>
      <protection locked="0"/>
    </xf>
    <xf numFmtId="0" fontId="2" fillId="6" borderId="316" xfId="4" applyFill="1" applyBorder="1" applyAlignment="1" applyProtection="1">
      <alignment horizontal="center" vertical="center"/>
      <protection locked="0"/>
    </xf>
    <xf numFmtId="0" fontId="2" fillId="10" borderId="284" xfId="4" applyNumberFormat="1" applyFont="1" applyFill="1" applyBorder="1" applyAlignment="1" applyProtection="1">
      <alignment horizontal="center" vertical="center"/>
      <protection locked="0"/>
    </xf>
    <xf numFmtId="0" fontId="2" fillId="10" borderId="317" xfId="4" applyNumberFormat="1" applyFont="1" applyFill="1" applyBorder="1" applyAlignment="1" applyProtection="1">
      <alignment horizontal="center" vertical="center"/>
      <protection locked="0"/>
    </xf>
    <xf numFmtId="0" fontId="2" fillId="10" borderId="319" xfId="4" applyNumberFormat="1" applyFill="1" applyBorder="1" applyAlignment="1" applyProtection="1">
      <alignment horizontal="center" vertical="center"/>
      <protection locked="0"/>
    </xf>
    <xf numFmtId="0" fontId="2" fillId="10" borderId="320" xfId="4" applyNumberFormat="1" applyFill="1" applyBorder="1" applyAlignment="1" applyProtection="1">
      <alignment horizontal="center" vertical="center"/>
      <protection locked="0"/>
    </xf>
    <xf numFmtId="0" fontId="2" fillId="12" borderId="321" xfId="4" applyFill="1" applyBorder="1" applyAlignment="1">
      <alignment horizontal="center" vertical="center"/>
    </xf>
    <xf numFmtId="0" fontId="2" fillId="12" borderId="322" xfId="4" applyFill="1" applyBorder="1" applyAlignment="1">
      <alignment horizontal="center" vertical="center"/>
    </xf>
    <xf numFmtId="181" fontId="2" fillId="10" borderId="323" xfId="4" applyNumberFormat="1" applyFill="1" applyBorder="1" applyAlignment="1" applyProtection="1">
      <alignment horizontal="center" vertical="center"/>
      <protection locked="0"/>
    </xf>
    <xf numFmtId="181" fontId="2" fillId="10" borderId="324" xfId="4" applyNumberFormat="1" applyFill="1" applyBorder="1" applyAlignment="1" applyProtection="1">
      <alignment horizontal="center" vertical="center"/>
      <protection locked="0"/>
    </xf>
    <xf numFmtId="0" fontId="2" fillId="14" borderId="178" xfId="4" applyFill="1" applyBorder="1" applyAlignment="1">
      <alignment horizontal="center"/>
    </xf>
    <xf numFmtId="0" fontId="2" fillId="14" borderId="208" xfId="4" applyFill="1" applyBorder="1" applyAlignment="1">
      <alignment horizontal="center"/>
    </xf>
    <xf numFmtId="0" fontId="2" fillId="10" borderId="208" xfId="4" applyFill="1" applyBorder="1" applyAlignment="1">
      <alignment horizontal="center"/>
    </xf>
    <xf numFmtId="0" fontId="2" fillId="10" borderId="202" xfId="4" applyFill="1" applyBorder="1" applyAlignment="1">
      <alignment horizontal="center"/>
    </xf>
    <xf numFmtId="0" fontId="2" fillId="0" borderId="182" xfId="4" applyBorder="1" applyAlignment="1">
      <alignment horizontal="center" vertical="center"/>
    </xf>
    <xf numFmtId="0" fontId="2" fillId="0" borderId="183" xfId="4" applyBorder="1" applyAlignment="1">
      <alignment horizontal="center" vertical="center"/>
    </xf>
    <xf numFmtId="0" fontId="2" fillId="0" borderId="184" xfId="4" applyBorder="1" applyAlignment="1">
      <alignment horizontal="center" vertical="center"/>
    </xf>
    <xf numFmtId="0" fontId="2" fillId="14" borderId="242" xfId="4" applyFill="1" applyBorder="1" applyAlignment="1">
      <alignment horizontal="center"/>
    </xf>
    <xf numFmtId="0" fontId="2" fillId="14" borderId="188" xfId="4" applyFill="1" applyBorder="1" applyAlignment="1">
      <alignment horizontal="center"/>
    </xf>
    <xf numFmtId="0" fontId="2" fillId="14" borderId="238" xfId="4" applyFill="1" applyBorder="1" applyAlignment="1">
      <alignment horizontal="center"/>
    </xf>
    <xf numFmtId="0" fontId="2" fillId="14" borderId="185" xfId="4" applyFill="1" applyBorder="1" applyAlignment="1">
      <alignment horizontal="center"/>
    </xf>
    <xf numFmtId="0" fontId="2" fillId="0" borderId="196" xfId="4" applyBorder="1" applyAlignment="1">
      <alignment horizontal="center" vertical="center"/>
    </xf>
    <xf numFmtId="0" fontId="2" fillId="0" borderId="244" xfId="4" applyBorder="1" applyAlignment="1">
      <alignment horizontal="center" vertical="center"/>
    </xf>
    <xf numFmtId="0" fontId="2" fillId="0" borderId="264" xfId="4" applyBorder="1" applyAlignment="1">
      <alignment horizontal="center" vertical="center"/>
    </xf>
    <xf numFmtId="0" fontId="2" fillId="10" borderId="265" xfId="4" applyFill="1" applyBorder="1" applyAlignment="1">
      <alignment horizontal="center"/>
    </xf>
    <xf numFmtId="0" fontId="2" fillId="10" borderId="252" xfId="4" applyFill="1" applyBorder="1" applyAlignment="1">
      <alignment horizontal="center"/>
    </xf>
    <xf numFmtId="0" fontId="2" fillId="10" borderId="205" xfId="4" applyFill="1" applyBorder="1" applyAlignment="1">
      <alignment horizontal="center"/>
    </xf>
    <xf numFmtId="0" fontId="2" fillId="10" borderId="246" xfId="4" applyFill="1" applyBorder="1" applyAlignment="1">
      <alignment horizontal="center"/>
    </xf>
    <xf numFmtId="0" fontId="2" fillId="10" borderId="247" xfId="4" applyFill="1" applyBorder="1" applyAlignment="1">
      <alignment horizontal="center"/>
    </xf>
    <xf numFmtId="0" fontId="2" fillId="10" borderId="248" xfId="4" applyFill="1" applyBorder="1" applyAlignment="1">
      <alignment horizontal="center"/>
    </xf>
    <xf numFmtId="0" fontId="2" fillId="14" borderId="252" xfId="4" applyFill="1" applyBorder="1" applyAlignment="1">
      <alignment horizontal="center" shrinkToFit="1"/>
    </xf>
    <xf numFmtId="0" fontId="2" fillId="14" borderId="238" xfId="4" applyFill="1" applyBorder="1" applyAlignment="1">
      <alignment horizontal="center" shrinkToFit="1"/>
    </xf>
    <xf numFmtId="0" fontId="2" fillId="14" borderId="252" xfId="4" applyFill="1" applyBorder="1" applyAlignment="1">
      <alignment horizontal="center"/>
    </xf>
    <xf numFmtId="0" fontId="2" fillId="14" borderId="247" xfId="4" applyFill="1" applyBorder="1" applyAlignment="1">
      <alignment horizontal="center"/>
    </xf>
    <xf numFmtId="0" fontId="2" fillId="14" borderId="235" xfId="4" applyFill="1" applyBorder="1" applyAlignment="1">
      <alignment horizontal="center"/>
    </xf>
    <xf numFmtId="0" fontId="2" fillId="14" borderId="245" xfId="4" applyFill="1" applyBorder="1" applyAlignment="1">
      <alignment horizontal="center"/>
    </xf>
    <xf numFmtId="0" fontId="2" fillId="14" borderId="187" xfId="4" applyFill="1" applyBorder="1" applyAlignment="1">
      <alignment horizontal="center"/>
    </xf>
    <xf numFmtId="0" fontId="2" fillId="10" borderId="188" xfId="4" applyNumberFormat="1" applyFill="1" applyBorder="1" applyAlignment="1" applyProtection="1">
      <alignment horizontal="center"/>
      <protection locked="0"/>
    </xf>
    <xf numFmtId="0" fontId="2" fillId="10" borderId="243" xfId="4" applyNumberFormat="1" applyFill="1" applyBorder="1" applyAlignment="1" applyProtection="1">
      <alignment horizontal="center"/>
      <protection locked="0"/>
    </xf>
    <xf numFmtId="0" fontId="2" fillId="14" borderId="250" xfId="4" applyFill="1" applyBorder="1" applyAlignment="1">
      <alignment horizontal="center"/>
    </xf>
    <xf numFmtId="0" fontId="2" fillId="14" borderId="236" xfId="4" applyFill="1" applyBorder="1" applyAlignment="1">
      <alignment horizontal="center"/>
    </xf>
    <xf numFmtId="200" fontId="2" fillId="10" borderId="236" xfId="4" applyNumberFormat="1" applyFill="1" applyBorder="1" applyAlignment="1" applyProtection="1">
      <alignment horizontal="center"/>
      <protection locked="0"/>
    </xf>
    <xf numFmtId="200" fontId="2" fillId="10" borderId="237" xfId="4" applyNumberFormat="1" applyFill="1" applyBorder="1" applyAlignment="1" applyProtection="1">
      <alignment horizontal="center"/>
      <protection locked="0"/>
    </xf>
    <xf numFmtId="197" fontId="2" fillId="10" borderId="185" xfId="4" applyNumberFormat="1" applyFill="1" applyBorder="1" applyAlignment="1" applyProtection="1">
      <alignment horizontal="center"/>
      <protection locked="0"/>
    </xf>
    <xf numFmtId="197" fontId="2" fillId="10" borderId="186" xfId="4" applyNumberFormat="1" applyFill="1" applyBorder="1" applyAlignment="1" applyProtection="1">
      <alignment horizontal="center"/>
      <protection locked="0"/>
    </xf>
    <xf numFmtId="0" fontId="2" fillId="14" borderId="247" xfId="4" applyFill="1" applyBorder="1" applyAlignment="1">
      <alignment horizontal="center" vertical="center"/>
    </xf>
    <xf numFmtId="0" fontId="2" fillId="14" borderId="235" xfId="4" applyFill="1" applyBorder="1" applyAlignment="1">
      <alignment horizontal="center" vertical="center"/>
    </xf>
    <xf numFmtId="0" fontId="2" fillId="10" borderId="246" xfId="4" applyFill="1" applyBorder="1" applyAlignment="1">
      <alignment horizontal="center" vertical="center"/>
    </xf>
    <xf numFmtId="0" fontId="2" fillId="10" borderId="247" xfId="4" applyFill="1" applyBorder="1" applyAlignment="1">
      <alignment horizontal="center" vertical="center"/>
    </xf>
    <xf numFmtId="0" fontId="2" fillId="10" borderId="248" xfId="4" applyFill="1" applyBorder="1" applyAlignment="1">
      <alignment horizontal="center" vertical="center"/>
    </xf>
    <xf numFmtId="0" fontId="2" fillId="10" borderId="185" xfId="4" applyFill="1" applyBorder="1" applyAlignment="1">
      <alignment horizontal="center" vertical="center"/>
    </xf>
    <xf numFmtId="0" fontId="2" fillId="10" borderId="186" xfId="4" applyFill="1" applyBorder="1" applyAlignment="1">
      <alignment horizontal="center" vertical="center"/>
    </xf>
    <xf numFmtId="0" fontId="2" fillId="10" borderId="185" xfId="4" applyNumberFormat="1" applyFill="1" applyBorder="1" applyAlignment="1" applyProtection="1">
      <alignment horizontal="center"/>
      <protection locked="0"/>
    </xf>
    <xf numFmtId="0" fontId="2" fillId="10" borderId="186" xfId="4" applyNumberFormat="1" applyFill="1" applyBorder="1" applyAlignment="1" applyProtection="1">
      <alignment horizontal="center"/>
      <protection locked="0"/>
    </xf>
    <xf numFmtId="49" fontId="2" fillId="10" borderId="185" xfId="4" applyNumberFormat="1" applyFill="1" applyBorder="1" applyAlignment="1" applyProtection="1">
      <alignment horizontal="center"/>
      <protection locked="0"/>
    </xf>
    <xf numFmtId="49" fontId="2" fillId="10" borderId="186" xfId="4" applyNumberFormat="1" applyFill="1" applyBorder="1" applyAlignment="1" applyProtection="1">
      <alignment horizontal="center"/>
      <protection locked="0"/>
    </xf>
    <xf numFmtId="0" fontId="2" fillId="10" borderId="255" xfId="4" applyFill="1" applyBorder="1" applyAlignment="1">
      <alignment horizontal="center" vertical="center"/>
    </xf>
    <xf numFmtId="0" fontId="2" fillId="10" borderId="256" xfId="4" applyFill="1" applyBorder="1" applyAlignment="1">
      <alignment horizontal="center" vertical="center"/>
    </xf>
    <xf numFmtId="0" fontId="2" fillId="10" borderId="257" xfId="4" applyFill="1" applyBorder="1" applyAlignment="1">
      <alignment horizontal="center" vertical="center"/>
    </xf>
    <xf numFmtId="0" fontId="2" fillId="14" borderId="258" xfId="4" applyFill="1" applyBorder="1" applyAlignment="1">
      <alignment horizontal="center" vertical="center"/>
    </xf>
    <xf numFmtId="0" fontId="2" fillId="14" borderId="259" xfId="4" applyFill="1" applyBorder="1" applyAlignment="1">
      <alignment horizontal="center" vertical="center"/>
    </xf>
    <xf numFmtId="0" fontId="2" fillId="14" borderId="262" xfId="4" applyFill="1" applyBorder="1" applyAlignment="1">
      <alignment horizontal="center" vertical="center"/>
    </xf>
    <xf numFmtId="0" fontId="2" fillId="10" borderId="263" xfId="4" applyFill="1" applyBorder="1" applyAlignment="1">
      <alignment horizontal="center" vertical="center"/>
    </xf>
    <xf numFmtId="0" fontId="2" fillId="10" borderId="262" xfId="4" applyFill="1" applyBorder="1" applyAlignment="1">
      <alignment horizontal="center" vertical="center"/>
    </xf>
    <xf numFmtId="0" fontId="2" fillId="10" borderId="204" xfId="4" applyFill="1" applyBorder="1" applyAlignment="1">
      <alignment horizontal="center" vertical="center"/>
    </xf>
    <xf numFmtId="0" fontId="2" fillId="10" borderId="245" xfId="4" applyFill="1" applyBorder="1" applyAlignment="1" applyProtection="1">
      <alignment horizontal="center" vertical="top"/>
      <protection locked="0"/>
    </xf>
    <xf numFmtId="0" fontId="2" fillId="10" borderId="249" xfId="4" applyFill="1" applyBorder="1" applyAlignment="1" applyProtection="1">
      <alignment horizontal="center" vertical="top"/>
      <protection locked="0"/>
    </xf>
    <xf numFmtId="0" fontId="2" fillId="10" borderId="250" xfId="4" applyFill="1" applyBorder="1" applyAlignment="1">
      <alignment horizontal="center"/>
    </xf>
    <xf numFmtId="0" fontId="2" fillId="10" borderId="251" xfId="4" applyFill="1" applyBorder="1" applyAlignment="1">
      <alignment horizontal="center"/>
    </xf>
    <xf numFmtId="0" fontId="2" fillId="10" borderId="252" xfId="4" applyFill="1" applyBorder="1" applyAlignment="1">
      <alignment horizontal="center" vertical="top"/>
    </xf>
    <xf numFmtId="0" fontId="2" fillId="10" borderId="205" xfId="4" applyFill="1" applyBorder="1" applyAlignment="1">
      <alignment horizontal="center" vertical="top"/>
    </xf>
    <xf numFmtId="0" fontId="2" fillId="14" borderId="228" xfId="4" applyFill="1" applyBorder="1" applyAlignment="1">
      <alignment horizontal="center"/>
    </xf>
    <xf numFmtId="0" fontId="2" fillId="0" borderId="234" xfId="4" applyBorder="1" applyAlignment="1">
      <alignment horizontal="center" vertical="center"/>
    </xf>
    <xf numFmtId="0" fontId="2" fillId="14" borderId="239" xfId="4" applyFill="1" applyBorder="1" applyAlignment="1">
      <alignment horizontal="center"/>
    </xf>
    <xf numFmtId="0" fontId="2" fillId="14" borderId="240" xfId="4" applyFill="1" applyBorder="1" applyAlignment="1">
      <alignment horizontal="center"/>
    </xf>
    <xf numFmtId="0" fontId="2" fillId="10" borderId="240" xfId="4" applyNumberFormat="1" applyFill="1" applyBorder="1" applyAlignment="1" applyProtection="1">
      <alignment horizontal="center"/>
      <protection locked="0"/>
    </xf>
    <xf numFmtId="0" fontId="2" fillId="10" borderId="241" xfId="4" applyNumberFormat="1" applyFill="1" applyBorder="1" applyAlignment="1" applyProtection="1">
      <alignment horizontal="center"/>
      <protection locked="0"/>
    </xf>
    <xf numFmtId="0" fontId="2" fillId="0" borderId="224" xfId="4" applyFont="1" applyBorder="1" applyAlignment="1">
      <alignment horizontal="center"/>
    </xf>
    <xf numFmtId="0" fontId="2" fillId="0" borderId="225" xfId="4" applyFont="1" applyBorder="1" applyAlignment="1">
      <alignment horizontal="center"/>
    </xf>
    <xf numFmtId="0" fontId="2" fillId="0" borderId="226" xfId="4" applyFont="1" applyBorder="1" applyAlignment="1">
      <alignment horizontal="center"/>
    </xf>
    <xf numFmtId="0" fontId="2" fillId="0" borderId="227" xfId="4" applyFont="1" applyBorder="1" applyAlignment="1">
      <alignment horizontal="center"/>
    </xf>
    <xf numFmtId="0" fontId="2" fillId="11" borderId="228" xfId="4" applyFont="1" applyFill="1" applyBorder="1" applyAlignment="1">
      <alignment horizontal="center"/>
    </xf>
    <xf numFmtId="0" fontId="2" fillId="11" borderId="229" xfId="4" applyFont="1" applyFill="1" applyBorder="1" applyAlignment="1">
      <alignment horizontal="center"/>
    </xf>
    <xf numFmtId="0" fontId="2" fillId="12" borderId="230" xfId="4" applyFont="1" applyFill="1" applyBorder="1" applyAlignment="1">
      <alignment horizontal="center"/>
    </xf>
    <xf numFmtId="0" fontId="2" fillId="12" borderId="231" xfId="4" applyFont="1" applyFill="1" applyBorder="1" applyAlignment="1">
      <alignment horizontal="center"/>
    </xf>
    <xf numFmtId="0" fontId="2" fillId="11" borderId="230" xfId="4" applyFont="1" applyFill="1" applyBorder="1" applyAlignment="1">
      <alignment horizontal="center"/>
    </xf>
    <xf numFmtId="0" fontId="2" fillId="11" borderId="231" xfId="4" applyFont="1" applyFill="1" applyBorder="1" applyAlignment="1">
      <alignment horizontal="center"/>
    </xf>
    <xf numFmtId="0" fontId="2" fillId="0" borderId="232" xfId="4" applyFont="1" applyBorder="1" applyAlignment="1">
      <alignment horizontal="center"/>
    </xf>
    <xf numFmtId="0" fontId="2" fillId="0" borderId="233" xfId="4" applyFont="1" applyBorder="1" applyAlignment="1">
      <alignment horizontal="center"/>
    </xf>
    <xf numFmtId="0" fontId="2" fillId="10" borderId="44" xfId="4" applyFill="1" applyBorder="1" applyAlignment="1" applyProtection="1">
      <alignment horizontal="center" vertical="center"/>
      <protection locked="0"/>
    </xf>
    <xf numFmtId="0" fontId="2" fillId="10" borderId="327" xfId="4" applyFill="1" applyBorder="1" applyAlignment="1" applyProtection="1">
      <alignment horizontal="center" vertical="center"/>
      <protection locked="0"/>
    </xf>
    <xf numFmtId="176" fontId="2" fillId="0" borderId="337" xfId="4" applyNumberFormat="1" applyFill="1" applyBorder="1" applyAlignment="1" applyProtection="1">
      <alignment horizontal="center"/>
      <protection locked="0"/>
    </xf>
    <xf numFmtId="176" fontId="2" fillId="0" borderId="192" xfId="4" applyNumberFormat="1" applyFill="1" applyBorder="1" applyAlignment="1" applyProtection="1">
      <alignment horizontal="center"/>
      <protection locked="0"/>
    </xf>
    <xf numFmtId="176" fontId="2" fillId="0" borderId="260" xfId="4" applyNumberFormat="1" applyFill="1" applyBorder="1" applyAlignment="1" applyProtection="1">
      <alignment horizontal="center"/>
      <protection locked="0"/>
    </xf>
    <xf numFmtId="0" fontId="2" fillId="0" borderId="27" xfId="4" applyBorder="1" applyAlignment="1">
      <alignment horizontal="center" vertical="center"/>
    </xf>
    <xf numFmtId="0" fontId="2" fillId="0" borderId="11" xfId="4" applyBorder="1" applyAlignment="1">
      <alignment horizontal="center"/>
    </xf>
    <xf numFmtId="0" fontId="2" fillId="0" borderId="21" xfId="4" applyBorder="1" applyAlignment="1">
      <alignment horizontal="center"/>
    </xf>
    <xf numFmtId="0" fontId="2" fillId="0" borderId="12" xfId="4" applyBorder="1" applyAlignment="1">
      <alignment horizontal="center"/>
    </xf>
    <xf numFmtId="0" fontId="2" fillId="0" borderId="1" xfId="4" applyBorder="1" applyAlignment="1">
      <alignment horizontal="center"/>
    </xf>
    <xf numFmtId="0" fontId="2" fillId="0" borderId="11" xfId="4" applyBorder="1" applyAlignment="1">
      <alignment horizontal="center" vertical="center"/>
    </xf>
    <xf numFmtId="0" fontId="44" fillId="0" borderId="1" xfId="4" applyFont="1" applyBorder="1" applyAlignment="1">
      <alignment horizontal="center" vertical="top"/>
    </xf>
    <xf numFmtId="0" fontId="44" fillId="0" borderId="164" xfId="4" applyFont="1" applyBorder="1" applyAlignment="1">
      <alignment horizontal="center" vertical="top"/>
    </xf>
    <xf numFmtId="0" fontId="44" fillId="0" borderId="61" xfId="4" applyFont="1" applyBorder="1" applyAlignment="1">
      <alignment horizontal="center" vertical="top"/>
    </xf>
    <xf numFmtId="180" fontId="47" fillId="0" borderId="103" xfId="4" applyNumberFormat="1" applyFont="1" applyBorder="1" applyAlignment="1">
      <alignment horizontal="center" vertical="center" shrinkToFit="1"/>
    </xf>
    <xf numFmtId="180" fontId="47" fillId="0" borderId="51" xfId="4" applyNumberFormat="1" applyFont="1" applyBorder="1" applyAlignment="1">
      <alignment horizontal="center" vertical="center" shrinkToFit="1"/>
    </xf>
    <xf numFmtId="180" fontId="47" fillId="0" borderId="115" xfId="4" applyNumberFormat="1" applyFont="1" applyBorder="1" applyAlignment="1">
      <alignment horizontal="center" vertical="center" shrinkToFit="1"/>
    </xf>
    <xf numFmtId="180" fontId="47" fillId="0" borderId="31" xfId="4" applyNumberFormat="1" applyFont="1" applyBorder="1" applyAlignment="1">
      <alignment horizontal="center" vertical="center" shrinkToFit="1"/>
    </xf>
    <xf numFmtId="180" fontId="47" fillId="0" borderId="0" xfId="4" applyNumberFormat="1" applyFont="1" applyBorder="1" applyAlignment="1">
      <alignment horizontal="center" vertical="center" shrinkToFit="1"/>
    </xf>
    <xf numFmtId="180" fontId="47" fillId="0" borderId="0" xfId="4" applyNumberFormat="1" applyFont="1" applyAlignment="1">
      <alignment horizontal="center" vertical="center" shrinkToFit="1"/>
    </xf>
    <xf numFmtId="180" fontId="47" fillId="0" borderId="92" xfId="4" applyNumberFormat="1" applyFont="1" applyBorder="1" applyAlignment="1">
      <alignment horizontal="center" vertical="center" shrinkToFit="1"/>
    </xf>
    <xf numFmtId="180" fontId="47" fillId="0" borderId="26" xfId="4" applyNumberFormat="1" applyFont="1" applyBorder="1" applyAlignment="1">
      <alignment horizontal="center" vertical="center" shrinkToFit="1"/>
    </xf>
    <xf numFmtId="180" fontId="47" fillId="0" borderId="24" xfId="4" applyNumberFormat="1" applyFont="1" applyBorder="1" applyAlignment="1">
      <alignment horizontal="center" vertical="center" shrinkToFit="1"/>
    </xf>
    <xf numFmtId="180" fontId="47" fillId="0" borderId="93" xfId="4" applyNumberFormat="1" applyFont="1" applyBorder="1" applyAlignment="1">
      <alignment horizontal="center" vertical="center" shrinkToFit="1"/>
    </xf>
    <xf numFmtId="0" fontId="44" fillId="0" borderId="117" xfId="4" applyFont="1" applyBorder="1" applyAlignment="1">
      <alignment horizontal="center" vertical="center"/>
    </xf>
    <xf numFmtId="0" fontId="44" fillId="0" borderId="51" xfId="4" applyFont="1" applyBorder="1" applyAlignment="1">
      <alignment horizontal="center" vertical="center"/>
    </xf>
    <xf numFmtId="0" fontId="44" fillId="0" borderId="109" xfId="4" applyFont="1" applyBorder="1" applyAlignment="1">
      <alignment horizontal="center" vertical="center"/>
    </xf>
    <xf numFmtId="0" fontId="44" fillId="0" borderId="89" xfId="4" applyFont="1" applyBorder="1" applyAlignment="1">
      <alignment horizontal="center" vertical="center"/>
    </xf>
    <xf numFmtId="0" fontId="44" fillId="0" borderId="0" xfId="4" applyFont="1" applyBorder="1" applyAlignment="1">
      <alignment horizontal="center" vertical="center"/>
    </xf>
    <xf numFmtId="0" fontId="44" fillId="0" borderId="32" xfId="4" applyFont="1" applyBorder="1" applyAlignment="1">
      <alignment horizontal="center" vertical="center"/>
    </xf>
    <xf numFmtId="0" fontId="44" fillId="0" borderId="90" xfId="4" applyFont="1" applyBorder="1" applyAlignment="1">
      <alignment horizontal="center" vertical="center"/>
    </xf>
    <xf numFmtId="0" fontId="44" fillId="0" borderId="24" xfId="4" applyFont="1" applyBorder="1" applyAlignment="1">
      <alignment horizontal="center" vertical="center"/>
    </xf>
    <xf numFmtId="0" fontId="44" fillId="0" borderId="25" xfId="4" applyFont="1" applyBorder="1" applyAlignment="1">
      <alignment horizontal="center" vertical="center"/>
    </xf>
    <xf numFmtId="0" fontId="44" fillId="0" borderId="39" xfId="4" applyFont="1" applyBorder="1" applyAlignment="1">
      <alignment horizontal="center" vertical="top" wrapText="1"/>
    </xf>
    <xf numFmtId="0" fontId="44" fillId="0" borderId="22" xfId="4" applyFont="1" applyBorder="1" applyAlignment="1">
      <alignment horizontal="center" vertical="top" wrapText="1"/>
    </xf>
    <xf numFmtId="0" fontId="44" fillId="0" borderId="23" xfId="4" applyFont="1" applyBorder="1" applyAlignment="1">
      <alignment horizontal="center" vertical="top" wrapText="1"/>
    </xf>
    <xf numFmtId="0" fontId="44" fillId="0" borderId="18" xfId="4" applyFont="1" applyBorder="1" applyAlignment="1">
      <alignment horizontal="center" vertical="top" wrapText="1"/>
    </xf>
    <xf numFmtId="0" fontId="44" fillId="0" borderId="19" xfId="4" applyFont="1" applyBorder="1" applyAlignment="1">
      <alignment horizontal="center" vertical="top" wrapText="1"/>
    </xf>
    <xf numFmtId="0" fontId="44" fillId="0" borderId="60" xfId="4" applyFont="1" applyBorder="1" applyAlignment="1">
      <alignment horizontal="center" vertical="top" wrapText="1"/>
    </xf>
    <xf numFmtId="0" fontId="44" fillId="0" borderId="29" xfId="4" applyFont="1" applyBorder="1" applyAlignment="1">
      <alignment horizontal="center" vertical="top"/>
    </xf>
    <xf numFmtId="0" fontId="44" fillId="0" borderId="77" xfId="4" applyFont="1" applyBorder="1" applyAlignment="1">
      <alignment horizontal="center" vertical="top"/>
    </xf>
    <xf numFmtId="0" fontId="44" fillId="0" borderId="75" xfId="4" applyFont="1" applyBorder="1" applyAlignment="1">
      <alignment horizontal="center" vertical="top"/>
    </xf>
    <xf numFmtId="0" fontId="44" fillId="0" borderId="171" xfId="4" applyFont="1" applyBorder="1" applyAlignment="1">
      <alignment horizontal="center" vertical="top"/>
    </xf>
    <xf numFmtId="0" fontId="44" fillId="0" borderId="31" xfId="4" applyFont="1" applyBorder="1" applyAlignment="1">
      <alignment horizontal="center" vertical="center"/>
    </xf>
    <xf numFmtId="0" fontId="44" fillId="0" borderId="112" xfId="4" applyFont="1" applyBorder="1" applyAlignment="1">
      <alignment horizontal="center" vertical="center"/>
    </xf>
    <xf numFmtId="0" fontId="44" fillId="0" borderId="113" xfId="4" applyFont="1" applyBorder="1" applyAlignment="1">
      <alignment horizontal="center" vertical="center"/>
    </xf>
    <xf numFmtId="0" fontId="44" fillId="0" borderId="88" xfId="4" applyFont="1" applyBorder="1" applyAlignment="1">
      <alignment horizontal="center" vertical="center" shrinkToFit="1"/>
    </xf>
    <xf numFmtId="0" fontId="44" fillId="0" borderId="22" xfId="4" applyFont="1" applyBorder="1" applyAlignment="1">
      <alignment horizontal="center" vertical="center" shrinkToFit="1"/>
    </xf>
    <xf numFmtId="0" fontId="44" fillId="0" borderId="23" xfId="4" applyFont="1" applyBorder="1" applyAlignment="1">
      <alignment horizontal="center" vertical="center" shrinkToFit="1"/>
    </xf>
    <xf numFmtId="0" fontId="44" fillId="0" borderId="118" xfId="4" applyFont="1" applyBorder="1" applyAlignment="1">
      <alignment horizontal="center" vertical="center" shrinkToFit="1"/>
    </xf>
    <xf numFmtId="0" fontId="44" fillId="0" borderId="113" xfId="4" applyFont="1" applyBorder="1" applyAlignment="1">
      <alignment horizontal="center" vertical="center" shrinkToFit="1"/>
    </xf>
    <xf numFmtId="0" fontId="44" fillId="0" borderId="114" xfId="4" applyFont="1" applyBorder="1" applyAlignment="1">
      <alignment horizontal="center" vertical="center" shrinkToFit="1"/>
    </xf>
    <xf numFmtId="0" fontId="44" fillId="0" borderId="16" xfId="4" applyFont="1" applyBorder="1" applyAlignment="1">
      <alignment horizontal="center" vertical="top" wrapText="1"/>
    </xf>
    <xf numFmtId="0" fontId="44" fillId="0" borderId="0" xfId="4" applyFont="1" applyBorder="1" applyAlignment="1">
      <alignment horizontal="center" vertical="top" wrapText="1"/>
    </xf>
    <xf numFmtId="0" fontId="44" fillId="0" borderId="32" xfId="4" applyFont="1" applyBorder="1" applyAlignment="1">
      <alignment horizontal="center" vertical="top" wrapText="1"/>
    </xf>
    <xf numFmtId="0" fontId="44" fillId="0" borderId="40" xfId="4" applyFont="1" applyBorder="1" applyAlignment="1">
      <alignment horizontal="center" vertical="top" wrapText="1"/>
    </xf>
    <xf numFmtId="0" fontId="44" fillId="0" borderId="24" xfId="4" applyFont="1" applyBorder="1" applyAlignment="1">
      <alignment horizontal="center" vertical="top" wrapText="1"/>
    </xf>
    <xf numFmtId="0" fontId="44" fillId="0" borderId="25" xfId="4" applyFont="1" applyBorder="1" applyAlignment="1">
      <alignment horizontal="center" vertical="top" wrapText="1"/>
    </xf>
    <xf numFmtId="0" fontId="14" fillId="0" borderId="31" xfId="4" applyFont="1" applyBorder="1" applyAlignment="1">
      <alignment horizontal="left" vertical="top" wrapText="1"/>
    </xf>
    <xf numFmtId="0" fontId="14" fillId="0" borderId="0" xfId="4" applyFont="1" applyAlignment="1">
      <alignment horizontal="left" vertical="top" wrapText="1"/>
    </xf>
    <xf numFmtId="0" fontId="14" fillId="0" borderId="32" xfId="4" applyFont="1" applyBorder="1" applyAlignment="1">
      <alignment horizontal="left" vertical="top" wrapText="1"/>
    </xf>
    <xf numFmtId="0" fontId="14" fillId="0" borderId="26" xfId="4" applyFont="1" applyBorder="1" applyAlignment="1">
      <alignment horizontal="left" vertical="top" wrapText="1"/>
    </xf>
    <xf numFmtId="0" fontId="14" fillId="0" borderId="24" xfId="4" applyFont="1" applyBorder="1" applyAlignment="1">
      <alignment horizontal="left" vertical="top" wrapText="1"/>
    </xf>
    <xf numFmtId="0" fontId="14" fillId="0" borderId="25" xfId="4" applyFont="1" applyBorder="1" applyAlignment="1">
      <alignment horizontal="left" vertical="top" wrapText="1"/>
    </xf>
    <xf numFmtId="0" fontId="44" fillId="0" borderId="30" xfId="4" applyFont="1" applyBorder="1" applyAlignment="1">
      <alignment horizontal="center" vertical="center" wrapText="1"/>
    </xf>
    <xf numFmtId="0" fontId="44" fillId="0" borderId="22" xfId="4" applyFont="1" applyBorder="1" applyAlignment="1">
      <alignment horizontal="center" vertical="center"/>
    </xf>
    <xf numFmtId="0" fontId="44" fillId="0" borderId="26" xfId="4" applyFont="1" applyBorder="1" applyAlignment="1">
      <alignment horizontal="center" vertical="center"/>
    </xf>
    <xf numFmtId="0" fontId="44" fillId="0" borderId="30" xfId="4" applyFont="1" applyBorder="1" applyAlignment="1">
      <alignment horizontal="center" vertical="center"/>
    </xf>
    <xf numFmtId="0" fontId="44" fillId="0" borderId="22" xfId="4" applyFont="1" applyBorder="1" applyAlignment="1">
      <alignment vertical="center"/>
    </xf>
    <xf numFmtId="0" fontId="44" fillId="0" borderId="23" xfId="4" applyFont="1" applyBorder="1" applyAlignment="1">
      <alignment vertical="center"/>
    </xf>
    <xf numFmtId="0" fontId="44" fillId="0" borderId="113" xfId="4" applyFont="1" applyBorder="1" applyAlignment="1">
      <alignment vertical="center"/>
    </xf>
    <xf numFmtId="0" fontId="44" fillId="0" borderId="114" xfId="4" applyFont="1" applyBorder="1" applyAlignment="1">
      <alignment vertical="center"/>
    </xf>
    <xf numFmtId="0" fontId="44" fillId="0" borderId="23" xfId="4" applyFont="1" applyBorder="1" applyAlignment="1">
      <alignment horizontal="center" vertical="center"/>
    </xf>
    <xf numFmtId="0" fontId="44" fillId="0" borderId="114" xfId="4" applyFont="1" applyBorder="1" applyAlignment="1">
      <alignment horizontal="center" vertical="center"/>
    </xf>
    <xf numFmtId="0" fontId="44" fillId="0" borderId="161" xfId="4" applyFont="1" applyBorder="1" applyAlignment="1">
      <alignment horizontal="center" vertical="top" wrapText="1"/>
    </xf>
    <xf numFmtId="0" fontId="44" fillId="0" borderId="162" xfId="4" applyFont="1" applyBorder="1" applyAlignment="1">
      <alignment horizontal="center" vertical="top" wrapText="1"/>
    </xf>
    <xf numFmtId="0" fontId="44" fillId="0" borderId="163" xfId="4" applyFont="1" applyBorder="1" applyAlignment="1">
      <alignment horizontal="center" vertical="top" wrapText="1"/>
    </xf>
    <xf numFmtId="0" fontId="44" fillId="0" borderId="31" xfId="4" applyFont="1" applyBorder="1" applyAlignment="1">
      <alignment horizontal="center" vertical="center" wrapText="1"/>
    </xf>
    <xf numFmtId="0" fontId="44" fillId="0" borderId="0" xfId="4" applyFont="1" applyBorder="1" applyAlignment="1">
      <alignment horizontal="center" vertical="center" wrapText="1"/>
    </xf>
    <xf numFmtId="0" fontId="44" fillId="0" borderId="32" xfId="4" applyFont="1" applyBorder="1" applyAlignment="1">
      <alignment horizontal="center" vertical="center" wrapText="1"/>
    </xf>
    <xf numFmtId="0" fontId="44" fillId="0" borderId="26" xfId="4" applyFont="1" applyBorder="1" applyAlignment="1">
      <alignment horizontal="center" vertical="center" wrapText="1"/>
    </xf>
    <xf numFmtId="0" fontId="44" fillId="0" borderId="24" xfId="4" applyFont="1" applyBorder="1" applyAlignment="1">
      <alignment horizontal="center" vertical="center" wrapText="1"/>
    </xf>
    <xf numFmtId="0" fontId="44" fillId="0" borderId="25" xfId="4" applyFont="1" applyBorder="1" applyAlignment="1">
      <alignment horizontal="center" vertical="center" wrapText="1"/>
    </xf>
    <xf numFmtId="0" fontId="44" fillId="0" borderId="165" xfId="4" applyFont="1" applyBorder="1" applyAlignment="1">
      <alignment horizontal="center" vertical="top"/>
    </xf>
    <xf numFmtId="0" fontId="44" fillId="0" borderId="166" xfId="4" applyFont="1" applyBorder="1" applyAlignment="1">
      <alignment horizontal="center" vertical="top"/>
    </xf>
    <xf numFmtId="0" fontId="44" fillId="0" borderId="167" xfId="4" applyFont="1" applyBorder="1" applyAlignment="1">
      <alignment horizontal="center" vertical="top"/>
    </xf>
    <xf numFmtId="0" fontId="44" fillId="0" borderId="168" xfId="4" applyFont="1" applyBorder="1" applyAlignment="1">
      <alignment horizontal="center" vertical="top"/>
    </xf>
    <xf numFmtId="0" fontId="44" fillId="0" borderId="169" xfId="4" applyFont="1" applyBorder="1" applyAlignment="1">
      <alignment horizontal="center" vertical="top"/>
    </xf>
    <xf numFmtId="0" fontId="44" fillId="0" borderId="170" xfId="4" applyFont="1" applyBorder="1" applyAlignment="1">
      <alignment horizontal="center" vertical="top"/>
    </xf>
    <xf numFmtId="0" fontId="44" fillId="0" borderId="103" xfId="4" applyFont="1" applyBorder="1" applyAlignment="1">
      <alignment horizontal="center" vertical="center"/>
    </xf>
    <xf numFmtId="198" fontId="44" fillId="0" borderId="103" xfId="4" applyNumberFormat="1" applyFont="1" applyBorder="1" applyAlignment="1">
      <alignment horizontal="center" vertical="center"/>
    </xf>
    <xf numFmtId="198" fontId="44" fillId="0" borderId="51" xfId="4" applyNumberFormat="1" applyFont="1" applyBorder="1" applyAlignment="1">
      <alignment horizontal="center" vertical="center"/>
    </xf>
    <xf numFmtId="198" fontId="44" fillId="0" borderId="109" xfId="4" applyNumberFormat="1" applyFont="1" applyBorder="1" applyAlignment="1">
      <alignment horizontal="center" vertical="center"/>
    </xf>
    <xf numFmtId="198" fontId="44" fillId="0" borderId="31" xfId="4" applyNumberFormat="1" applyFont="1" applyBorder="1" applyAlignment="1">
      <alignment horizontal="center" vertical="center"/>
    </xf>
    <xf numFmtId="198" fontId="44" fillId="0" borderId="0" xfId="4" applyNumberFormat="1" applyFont="1" applyBorder="1" applyAlignment="1">
      <alignment horizontal="center" vertical="center"/>
    </xf>
    <xf numFmtId="198" fontId="44" fillId="0" borderId="32" xfId="4" applyNumberFormat="1" applyFont="1" applyBorder="1" applyAlignment="1">
      <alignment horizontal="center" vertical="center"/>
    </xf>
    <xf numFmtId="198" fontId="44" fillId="0" borderId="26" xfId="4" applyNumberFormat="1" applyFont="1" applyBorder="1" applyAlignment="1">
      <alignment horizontal="center" vertical="center"/>
    </xf>
    <xf numFmtId="198" fontId="44" fillId="0" borderId="24" xfId="4" applyNumberFormat="1" applyFont="1" applyBorder="1" applyAlignment="1">
      <alignment horizontal="center" vertical="center"/>
    </xf>
    <xf numFmtId="198" fontId="44" fillId="0" borderId="25" xfId="4" applyNumberFormat="1" applyFont="1" applyBorder="1" applyAlignment="1">
      <alignment horizontal="center" vertical="center"/>
    </xf>
    <xf numFmtId="0" fontId="47" fillId="0" borderId="159" xfId="4" applyFont="1" applyBorder="1" applyAlignment="1">
      <alignment horizontal="center" vertical="center"/>
    </xf>
    <xf numFmtId="0" fontId="47" fillId="0" borderId="160" xfId="4" applyFont="1" applyBorder="1" applyAlignment="1">
      <alignment horizontal="center" vertical="center"/>
    </xf>
    <xf numFmtId="0" fontId="47" fillId="0" borderId="117" xfId="4" applyFont="1" applyBorder="1" applyAlignment="1">
      <alignment horizontal="center" vertical="center"/>
    </xf>
    <xf numFmtId="0" fontId="47" fillId="0" borderId="51" xfId="4" applyFont="1" applyBorder="1" applyAlignment="1">
      <alignment horizontal="center" vertical="center"/>
    </xf>
    <xf numFmtId="0" fontId="47" fillId="0" borderId="115" xfId="4" applyFont="1" applyBorder="1" applyAlignment="1">
      <alignment horizontal="center" vertical="center"/>
    </xf>
    <xf numFmtId="0" fontId="47" fillId="0" borderId="89" xfId="4" applyFont="1" applyBorder="1" applyAlignment="1">
      <alignment horizontal="center" vertical="center"/>
    </xf>
    <xf numFmtId="0" fontId="47" fillId="0" borderId="0" xfId="4" applyFont="1" applyBorder="1" applyAlignment="1">
      <alignment horizontal="center" vertical="center"/>
    </xf>
    <xf numFmtId="0" fontId="47" fillId="0" borderId="92" xfId="4" applyFont="1" applyBorder="1" applyAlignment="1">
      <alignment horizontal="center" vertical="center"/>
    </xf>
    <xf numFmtId="0" fontId="47" fillId="0" borderId="90" xfId="4" applyFont="1" applyBorder="1" applyAlignment="1">
      <alignment horizontal="center" vertical="center"/>
    </xf>
    <xf numFmtId="0" fontId="47" fillId="0" borderId="24" xfId="4" applyFont="1" applyBorder="1" applyAlignment="1">
      <alignment horizontal="center" vertical="center"/>
    </xf>
    <xf numFmtId="0" fontId="47" fillId="0" borderId="93" xfId="4" applyFont="1" applyBorder="1" applyAlignment="1">
      <alignment horizontal="center" vertical="center"/>
    </xf>
    <xf numFmtId="0" fontId="47" fillId="0" borderId="109" xfId="4" applyFont="1" applyBorder="1" applyAlignment="1">
      <alignment horizontal="center" vertical="center"/>
    </xf>
    <xf numFmtId="0" fontId="47" fillId="0" borderId="32" xfId="4" applyFont="1" applyBorder="1" applyAlignment="1">
      <alignment horizontal="center" vertical="center"/>
    </xf>
    <xf numFmtId="0" fontId="47" fillId="0" borderId="25" xfId="4" applyFont="1" applyBorder="1" applyAlignment="1">
      <alignment horizontal="center" vertical="center"/>
    </xf>
    <xf numFmtId="0" fontId="44" fillId="0" borderId="31" xfId="4" applyFont="1" applyBorder="1" applyAlignment="1">
      <alignment horizontal="center" vertical="center" shrinkToFit="1"/>
    </xf>
    <xf numFmtId="0" fontId="44" fillId="0" borderId="0" xfId="4" applyFont="1" applyBorder="1" applyAlignment="1">
      <alignment horizontal="center" vertical="center" shrinkToFit="1"/>
    </xf>
    <xf numFmtId="0" fontId="44" fillId="0" borderId="112" xfId="4" applyFont="1" applyBorder="1" applyAlignment="1">
      <alignment horizontal="center" vertical="center" shrinkToFit="1"/>
    </xf>
    <xf numFmtId="0" fontId="44" fillId="0" borderId="13" xfId="4" applyFont="1" applyBorder="1" applyAlignment="1">
      <alignment horizontal="center" vertical="center"/>
    </xf>
    <xf numFmtId="0" fontId="44" fillId="0" borderId="14" xfId="4" applyFont="1" applyBorder="1" applyAlignment="1">
      <alignment horizontal="center" vertical="center"/>
    </xf>
    <xf numFmtId="0" fontId="44" fillId="0" borderId="15" xfId="4" applyFont="1" applyBorder="1" applyAlignment="1">
      <alignment horizontal="center" vertical="center"/>
    </xf>
    <xf numFmtId="0" fontId="44" fillId="0" borderId="16" xfId="4" applyFont="1" applyBorder="1" applyAlignment="1">
      <alignment horizontal="center" vertical="center"/>
    </xf>
    <xf numFmtId="0" fontId="44" fillId="0" borderId="17" xfId="4" applyFont="1" applyBorder="1" applyAlignment="1">
      <alignment horizontal="center" vertical="center"/>
    </xf>
    <xf numFmtId="0" fontId="44" fillId="0" borderId="18" xfId="4" applyFont="1" applyBorder="1" applyAlignment="1">
      <alignment horizontal="center" vertical="center"/>
    </xf>
    <xf numFmtId="0" fontId="44" fillId="0" borderId="19" xfId="4" applyFont="1" applyBorder="1" applyAlignment="1">
      <alignment horizontal="center" vertical="center"/>
    </xf>
    <xf numFmtId="0" fontId="44" fillId="0" borderId="20" xfId="4" applyFont="1" applyBorder="1" applyAlignment="1">
      <alignment horizontal="center" vertical="center"/>
    </xf>
    <xf numFmtId="0" fontId="44" fillId="0" borderId="30" xfId="4" applyFont="1" applyBorder="1" applyAlignment="1">
      <alignment horizontal="left" vertical="top"/>
    </xf>
    <xf numFmtId="0" fontId="2" fillId="0" borderId="22" xfId="4" applyBorder="1" applyAlignment="1">
      <alignment horizontal="left"/>
    </xf>
    <xf numFmtId="0" fontId="2" fillId="0" borderId="23" xfId="4" applyBorder="1" applyAlignment="1">
      <alignment horizontal="left"/>
    </xf>
    <xf numFmtId="0" fontId="2" fillId="0" borderId="31" xfId="4" applyBorder="1" applyAlignment="1">
      <alignment horizontal="left"/>
    </xf>
    <xf numFmtId="0" fontId="2" fillId="0" borderId="0" xfId="4" applyAlignment="1">
      <alignment horizontal="left"/>
    </xf>
    <xf numFmtId="0" fontId="2" fillId="0" borderId="32" xfId="4" applyBorder="1" applyAlignment="1">
      <alignment horizontal="left"/>
    </xf>
    <xf numFmtId="191" fontId="44" fillId="0" borderId="103" xfId="4" applyNumberFormat="1" applyFont="1" applyBorder="1" applyAlignment="1">
      <alignment horizontal="center" vertical="center"/>
    </xf>
    <xf numFmtId="191" fontId="44" fillId="0" borderId="51" xfId="4" applyNumberFormat="1" applyFont="1" applyBorder="1" applyAlignment="1">
      <alignment horizontal="center" vertical="center"/>
    </xf>
    <xf numFmtId="191" fontId="44" fillId="0" borderId="109" xfId="4" applyNumberFormat="1" applyFont="1" applyBorder="1" applyAlignment="1">
      <alignment horizontal="center" vertical="center"/>
    </xf>
    <xf numFmtId="191" fontId="44" fillId="0" borderId="31" xfId="4" applyNumberFormat="1" applyFont="1" applyBorder="1" applyAlignment="1">
      <alignment horizontal="center" vertical="center"/>
    </xf>
    <xf numFmtId="191" fontId="44" fillId="0" borderId="0" xfId="4" applyNumberFormat="1" applyFont="1" applyBorder="1" applyAlignment="1">
      <alignment horizontal="center" vertical="center"/>
    </xf>
    <xf numFmtId="191" fontId="44" fillId="0" borderId="32" xfId="4" applyNumberFormat="1" applyFont="1" applyBorder="1" applyAlignment="1">
      <alignment horizontal="center" vertical="center"/>
    </xf>
    <xf numFmtId="191" fontId="44" fillId="0" borderId="26" xfId="4" applyNumberFormat="1" applyFont="1" applyBorder="1" applyAlignment="1">
      <alignment horizontal="center" vertical="center"/>
    </xf>
    <xf numFmtId="191" fontId="44" fillId="0" borderId="24" xfId="4" applyNumberFormat="1" applyFont="1" applyBorder="1" applyAlignment="1">
      <alignment horizontal="center" vertical="center"/>
    </xf>
    <xf numFmtId="191" fontId="44" fillId="0" borderId="25" xfId="4" applyNumberFormat="1" applyFont="1" applyBorder="1" applyAlignment="1">
      <alignment horizontal="center" vertical="center"/>
    </xf>
    <xf numFmtId="192" fontId="44" fillId="0" borderId="103" xfId="4" applyNumberFormat="1" applyFont="1" applyBorder="1" applyAlignment="1">
      <alignment horizontal="center" vertical="center"/>
    </xf>
    <xf numFmtId="192" fontId="44" fillId="0" borderId="51" xfId="4" applyNumberFormat="1" applyFont="1" applyBorder="1" applyAlignment="1">
      <alignment horizontal="center" vertical="center"/>
    </xf>
    <xf numFmtId="192" fontId="44" fillId="0" borderId="109" xfId="4" applyNumberFormat="1" applyFont="1" applyBorder="1" applyAlignment="1">
      <alignment horizontal="center" vertical="center"/>
    </xf>
    <xf numFmtId="192" fontId="44" fillId="0" borderId="31" xfId="4" applyNumberFormat="1" applyFont="1" applyBorder="1" applyAlignment="1">
      <alignment horizontal="center" vertical="center"/>
    </xf>
    <xf numFmtId="192" fontId="44" fillId="0" borderId="0" xfId="4" applyNumberFormat="1" applyFont="1" applyBorder="1" applyAlignment="1">
      <alignment horizontal="center" vertical="center"/>
    </xf>
    <xf numFmtId="192" fontId="44" fillId="0" borderId="32" xfId="4" applyNumberFormat="1" applyFont="1" applyBorder="1" applyAlignment="1">
      <alignment horizontal="center" vertical="center"/>
    </xf>
    <xf numFmtId="192" fontId="44" fillId="0" borderId="26" xfId="4" applyNumberFormat="1" applyFont="1" applyBorder="1" applyAlignment="1">
      <alignment horizontal="center" vertical="center"/>
    </xf>
    <xf numFmtId="192" fontId="44" fillId="0" borderId="24" xfId="4" applyNumberFormat="1" applyFont="1" applyBorder="1" applyAlignment="1">
      <alignment horizontal="center" vertical="center"/>
    </xf>
    <xf numFmtId="192" fontId="44" fillId="0" borderId="25" xfId="4" applyNumberFormat="1" applyFont="1" applyBorder="1" applyAlignment="1">
      <alignment horizontal="center" vertical="center"/>
    </xf>
    <xf numFmtId="180" fontId="48" fillId="0" borderId="103" xfId="4" applyNumberFormat="1" applyFont="1" applyBorder="1" applyAlignment="1">
      <alignment horizontal="center" vertical="center" shrinkToFit="1"/>
    </xf>
    <xf numFmtId="180" fontId="48" fillId="0" borderId="51" xfId="4" applyNumberFormat="1" applyFont="1" applyBorder="1" applyAlignment="1">
      <alignment horizontal="center" vertical="center" shrinkToFit="1"/>
    </xf>
    <xf numFmtId="180" fontId="48" fillId="0" borderId="115" xfId="4" applyNumberFormat="1" applyFont="1" applyBorder="1" applyAlignment="1">
      <alignment horizontal="center" vertical="center" shrinkToFit="1"/>
    </xf>
    <xf numFmtId="180" fontId="48" fillId="0" borderId="31" xfId="4" applyNumberFormat="1" applyFont="1" applyBorder="1" applyAlignment="1">
      <alignment horizontal="center" vertical="center" shrinkToFit="1"/>
    </xf>
    <xf numFmtId="180" fontId="48" fillId="0" borderId="0" xfId="4" applyNumberFormat="1" applyFont="1" applyBorder="1" applyAlignment="1">
      <alignment horizontal="center" vertical="center" shrinkToFit="1"/>
    </xf>
    <xf numFmtId="180" fontId="48" fillId="0" borderId="92" xfId="4" applyNumberFormat="1" applyFont="1" applyBorder="1" applyAlignment="1">
      <alignment horizontal="center" vertical="center" shrinkToFit="1"/>
    </xf>
    <xf numFmtId="180" fontId="48" fillId="0" borderId="26" xfId="4" applyNumberFormat="1" applyFont="1" applyBorder="1" applyAlignment="1">
      <alignment horizontal="center" vertical="center" shrinkToFit="1"/>
    </xf>
    <xf numFmtId="180" fontId="48" fillId="0" borderId="24" xfId="4" applyNumberFormat="1" applyFont="1" applyBorder="1" applyAlignment="1">
      <alignment horizontal="center" vertical="center" shrinkToFit="1"/>
    </xf>
    <xf numFmtId="180" fontId="48" fillId="0" borderId="93" xfId="4" applyNumberFormat="1" applyFont="1" applyBorder="1" applyAlignment="1">
      <alignment horizontal="center" vertical="center" shrinkToFit="1"/>
    </xf>
    <xf numFmtId="198" fontId="44" fillId="0" borderId="146" xfId="4" applyNumberFormat="1" applyFont="1" applyBorder="1" applyAlignment="1">
      <alignment horizontal="center" vertical="center"/>
    </xf>
    <xf numFmtId="198" fontId="44" fillId="0" borderId="110" xfId="4" applyNumberFormat="1" applyFont="1" applyBorder="1" applyAlignment="1">
      <alignment horizontal="center" vertical="center"/>
    </xf>
    <xf numFmtId="198" fontId="44" fillId="0" borderId="111" xfId="4" applyNumberFormat="1" applyFont="1" applyBorder="1" applyAlignment="1">
      <alignment horizontal="center" vertical="center"/>
    </xf>
    <xf numFmtId="0" fontId="44" fillId="0" borderId="121" xfId="4" applyFont="1" applyBorder="1" applyAlignment="1">
      <alignment horizontal="center" vertical="center" shrinkToFit="1"/>
    </xf>
    <xf numFmtId="0" fontId="44" fillId="0" borderId="110" xfId="4" applyFont="1" applyBorder="1" applyAlignment="1">
      <alignment horizontal="center" vertical="center" shrinkToFit="1"/>
    </xf>
    <xf numFmtId="0" fontId="56" fillId="0" borderId="44" xfId="4" applyFont="1" applyFill="1" applyBorder="1" applyAlignment="1">
      <alignment horizontal="center" vertical="center" wrapText="1"/>
    </xf>
    <xf numFmtId="0" fontId="56" fillId="0" borderId="44" xfId="4" applyFont="1" applyFill="1" applyBorder="1" applyAlignment="1">
      <alignment horizontal="center" vertical="center"/>
    </xf>
    <xf numFmtId="0" fontId="56" fillId="0" borderId="31" xfId="4" applyFont="1" applyFill="1" applyBorder="1" applyAlignment="1">
      <alignment horizontal="center" vertical="center"/>
    </xf>
    <xf numFmtId="0" fontId="44" fillId="0" borderId="32" xfId="4" applyFont="1" applyBorder="1" applyAlignment="1">
      <alignment horizontal="center" vertical="center" shrinkToFit="1"/>
    </xf>
    <xf numFmtId="0" fontId="44" fillId="0" borderId="24" xfId="4" applyFont="1" applyBorder="1" applyAlignment="1">
      <alignment horizontal="center" vertical="center" shrinkToFit="1"/>
    </xf>
    <xf numFmtId="0" fontId="44" fillId="0" borderId="25" xfId="4" applyFont="1" applyBorder="1" applyAlignment="1">
      <alignment horizontal="center" vertical="center" shrinkToFit="1"/>
    </xf>
    <xf numFmtId="180" fontId="48" fillId="0" borderId="109" xfId="4" applyNumberFormat="1" applyFont="1" applyBorder="1" applyAlignment="1">
      <alignment horizontal="center" vertical="center" shrinkToFit="1"/>
    </xf>
    <xf numFmtId="180" fontId="48" fillId="0" borderId="32" xfId="4" applyNumberFormat="1" applyFont="1" applyBorder="1" applyAlignment="1">
      <alignment horizontal="center" vertical="center" shrinkToFit="1"/>
    </xf>
    <xf numFmtId="180" fontId="48" fillId="0" borderId="25" xfId="4" applyNumberFormat="1" applyFont="1" applyBorder="1" applyAlignment="1">
      <alignment horizontal="center" vertical="center" shrinkToFit="1"/>
    </xf>
    <xf numFmtId="0" fontId="44" fillId="0" borderId="91" xfId="4" applyFont="1" applyBorder="1" applyAlignment="1">
      <alignment horizontal="center" vertical="center"/>
    </xf>
    <xf numFmtId="0" fontId="44" fillId="0" borderId="116" xfId="4" applyFont="1" applyBorder="1" applyAlignment="1">
      <alignment horizontal="center" vertical="center"/>
    </xf>
    <xf numFmtId="0" fontId="47" fillId="0" borderId="116" xfId="4" applyFont="1" applyBorder="1" applyAlignment="1">
      <alignment horizontal="center" vertical="center"/>
    </xf>
    <xf numFmtId="0" fontId="47" fillId="0" borderId="142" xfId="4" applyFont="1" applyBorder="1" applyAlignment="1">
      <alignment horizontal="center" vertical="center"/>
    </xf>
    <xf numFmtId="0" fontId="47" fillId="0" borderId="143" xfId="4" applyFont="1" applyBorder="1" applyAlignment="1">
      <alignment horizontal="center" vertical="center"/>
    </xf>
    <xf numFmtId="0" fontId="47" fillId="0" borderId="146" xfId="4" applyFont="1" applyBorder="1" applyAlignment="1">
      <alignment horizontal="center" vertical="center"/>
    </xf>
    <xf numFmtId="0" fontId="47" fillId="0" borderId="110" xfId="4" applyFont="1" applyBorder="1" applyAlignment="1">
      <alignment horizontal="center" vertical="center"/>
    </xf>
    <xf numFmtId="0" fontId="47" fillId="0" borderId="111" xfId="4" applyFont="1" applyBorder="1" applyAlignment="1">
      <alignment horizontal="center" vertical="center"/>
    </xf>
    <xf numFmtId="0" fontId="47" fillId="0" borderId="148" xfId="4" applyFont="1" applyBorder="1" applyAlignment="1">
      <alignment horizontal="center" vertical="center"/>
    </xf>
    <xf numFmtId="0" fontId="47" fillId="0" borderId="133" xfId="4" applyFont="1" applyBorder="1" applyAlignment="1">
      <alignment horizontal="center" vertical="center"/>
    </xf>
    <xf numFmtId="0" fontId="47" fillId="0" borderId="134" xfId="4" applyFont="1" applyBorder="1" applyAlignment="1">
      <alignment horizontal="center" vertical="center"/>
    </xf>
    <xf numFmtId="0" fontId="44" fillId="0" borderId="157" xfId="4" applyFont="1" applyBorder="1" applyAlignment="1">
      <alignment horizontal="center" vertical="center" shrinkToFit="1"/>
    </xf>
    <xf numFmtId="0" fontId="44" fillId="0" borderId="142" xfId="4" applyFont="1" applyBorder="1" applyAlignment="1">
      <alignment horizontal="center" vertical="center" shrinkToFit="1"/>
    </xf>
    <xf numFmtId="0" fontId="44" fillId="0" borderId="0" xfId="4" applyFont="1" applyBorder="1" applyAlignment="1">
      <alignment vertical="center"/>
    </xf>
    <xf numFmtId="0" fontId="44" fillId="0" borderId="32" xfId="4" applyFont="1" applyBorder="1" applyAlignment="1">
      <alignment vertical="center"/>
    </xf>
    <xf numFmtId="0" fontId="44" fillId="0" borderId="158" xfId="4" applyFont="1" applyFill="1" applyBorder="1" applyAlignment="1">
      <alignment horizontal="center" vertical="center"/>
    </xf>
    <xf numFmtId="0" fontId="44" fillId="0" borderId="147" xfId="4" applyFont="1" applyFill="1" applyBorder="1" applyAlignment="1">
      <alignment horizontal="center" vertical="center"/>
    </xf>
    <xf numFmtId="0" fontId="44" fillId="0" borderId="44" xfId="4" applyFont="1" applyFill="1" applyBorder="1" applyAlignment="1">
      <alignment horizontal="center" vertical="center"/>
    </xf>
    <xf numFmtId="0" fontId="44" fillId="0" borderId="31" xfId="4" applyFont="1" applyFill="1" applyBorder="1" applyAlignment="1">
      <alignment horizontal="center" vertical="center"/>
    </xf>
    <xf numFmtId="198" fontId="44" fillId="0" borderId="116" xfId="4" applyNumberFormat="1" applyFont="1" applyBorder="1" applyAlignment="1">
      <alignment horizontal="center" vertical="center"/>
    </xf>
    <xf numFmtId="198" fontId="44" fillId="0" borderId="142" xfId="4" applyNumberFormat="1" applyFont="1" applyBorder="1" applyAlignment="1">
      <alignment horizontal="center" vertical="center"/>
    </xf>
    <xf numFmtId="198" fontId="44" fillId="0" borderId="143" xfId="4" applyNumberFormat="1" applyFont="1" applyBorder="1" applyAlignment="1">
      <alignment horizontal="center" vertical="center"/>
    </xf>
    <xf numFmtId="198" fontId="44" fillId="0" borderId="148" xfId="4" applyNumberFormat="1" applyFont="1" applyBorder="1" applyAlignment="1">
      <alignment horizontal="center" vertical="center"/>
    </xf>
    <xf numFmtId="198" fontId="44" fillId="0" borderId="133" xfId="4" applyNumberFormat="1" applyFont="1" applyBorder="1" applyAlignment="1">
      <alignment horizontal="center" vertical="center"/>
    </xf>
    <xf numFmtId="198" fontId="44" fillId="0" borderId="134" xfId="4" applyNumberFormat="1" applyFont="1" applyBorder="1" applyAlignment="1">
      <alignment horizontal="center" vertical="center"/>
    </xf>
    <xf numFmtId="198" fontId="44" fillId="0" borderId="141" xfId="4" applyNumberFormat="1" applyFont="1" applyBorder="1" applyAlignment="1">
      <alignment horizontal="center" vertical="center"/>
    </xf>
    <xf numFmtId="198" fontId="44" fillId="0" borderId="99" xfId="4" applyNumberFormat="1" applyFont="1" applyBorder="1" applyAlignment="1">
      <alignment horizontal="center" vertical="center"/>
    </xf>
    <xf numFmtId="198" fontId="44" fillId="0" borderId="132" xfId="4" applyNumberFormat="1" applyFont="1" applyBorder="1" applyAlignment="1">
      <alignment horizontal="center" vertical="center"/>
    </xf>
    <xf numFmtId="0" fontId="44" fillId="0" borderId="72" xfId="4" applyFont="1" applyBorder="1" applyAlignment="1">
      <alignment horizontal="center" vertical="center"/>
    </xf>
    <xf numFmtId="0" fontId="44" fillId="0" borderId="58" xfId="4" applyFont="1" applyBorder="1" applyAlignment="1">
      <alignment horizontal="center" vertical="center"/>
    </xf>
    <xf numFmtId="0" fontId="44" fillId="0" borderId="78" xfId="4" applyFont="1" applyBorder="1" applyAlignment="1">
      <alignment horizontal="center" vertical="center"/>
    </xf>
    <xf numFmtId="0" fontId="44" fillId="0" borderId="74" xfId="4" applyFont="1" applyBorder="1" applyAlignment="1">
      <alignment horizontal="center" vertical="center"/>
    </xf>
    <xf numFmtId="0" fontId="44" fillId="0" borderId="1" xfId="4" applyFont="1" applyBorder="1" applyAlignment="1">
      <alignment horizontal="center" vertical="center"/>
    </xf>
    <xf numFmtId="0" fontId="44" fillId="0" borderId="11" xfId="4" applyFont="1" applyBorder="1" applyAlignment="1">
      <alignment horizontal="center" vertical="center"/>
    </xf>
    <xf numFmtId="0" fontId="44" fillId="0" borderId="147" xfId="4" applyFont="1" applyBorder="1" applyAlignment="1">
      <alignment horizontal="center" vertical="center"/>
    </xf>
    <xf numFmtId="0" fontId="44" fillId="0" borderId="135" xfId="4" applyFont="1" applyBorder="1" applyAlignment="1">
      <alignment horizontal="center" vertical="center"/>
    </xf>
    <xf numFmtId="0" fontId="44" fillId="0" borderId="73" xfId="4" applyFont="1" applyBorder="1" applyAlignment="1">
      <alignment horizontal="center" vertical="center"/>
    </xf>
    <xf numFmtId="0" fontId="44" fillId="0" borderId="96" xfId="4" applyFont="1" applyBorder="1" applyAlignment="1">
      <alignment horizontal="center" vertical="center"/>
    </xf>
    <xf numFmtId="0" fontId="44" fillId="0" borderId="130" xfId="4" applyFont="1" applyBorder="1" applyAlignment="1">
      <alignment horizontal="center" vertical="center"/>
    </xf>
    <xf numFmtId="0" fontId="44" fillId="0" borderId="145" xfId="4" applyFont="1" applyBorder="1" applyAlignment="1">
      <alignment horizontal="center" vertical="center"/>
    </xf>
    <xf numFmtId="0" fontId="44" fillId="0" borderId="121" xfId="4" applyFont="1" applyBorder="1" applyAlignment="1">
      <alignment horizontal="center" vertical="center"/>
    </xf>
    <xf numFmtId="0" fontId="44" fillId="0" borderId="122" xfId="4" applyFont="1" applyBorder="1" applyAlignment="1">
      <alignment horizontal="center" vertical="center"/>
    </xf>
    <xf numFmtId="0" fontId="44" fillId="0" borderId="146" xfId="4" applyFont="1" applyBorder="1" applyAlignment="1">
      <alignment horizontal="center" vertical="center"/>
    </xf>
    <xf numFmtId="0" fontId="44" fillId="0" borderId="110" xfId="4" applyFont="1" applyBorder="1" applyAlignment="1">
      <alignment horizontal="center" vertical="center"/>
    </xf>
    <xf numFmtId="0" fontId="44" fillId="0" borderId="111" xfId="4" applyFont="1" applyBorder="1" applyAlignment="1">
      <alignment horizontal="center" vertical="center"/>
    </xf>
    <xf numFmtId="0" fontId="44" fillId="0" borderId="124" xfId="4" applyFont="1" applyBorder="1" applyAlignment="1">
      <alignment horizontal="center" vertical="center"/>
    </xf>
    <xf numFmtId="0" fontId="44" fillId="0" borderId="33" xfId="4" applyFont="1" applyBorder="1" applyAlignment="1">
      <alignment horizontal="center" vertical="center"/>
    </xf>
    <xf numFmtId="0" fontId="44" fillId="0" borderId="155" xfId="4" applyFont="1" applyBorder="1" applyAlignment="1">
      <alignment horizontal="center" vertical="center"/>
    </xf>
    <xf numFmtId="0" fontId="44" fillId="0" borderId="60" xfId="4" applyFont="1" applyBorder="1" applyAlignment="1">
      <alignment horizontal="center" vertical="center"/>
    </xf>
    <xf numFmtId="0" fontId="44" fillId="0" borderId="76" xfId="4" applyFont="1" applyBorder="1" applyAlignment="1">
      <alignment horizontal="center" vertical="center"/>
    </xf>
    <xf numFmtId="0" fontId="44" fillId="0" borderId="61" xfId="4" applyFont="1" applyBorder="1" applyAlignment="1">
      <alignment horizontal="center" vertical="center"/>
    </xf>
    <xf numFmtId="0" fontId="44" fillId="0" borderId="41" xfId="4" applyFont="1" applyBorder="1" applyAlignment="1">
      <alignment horizontal="center" vertical="center"/>
    </xf>
    <xf numFmtId="0" fontId="44" fillId="0" borderId="131" xfId="4" applyFont="1" applyBorder="1" applyAlignment="1">
      <alignment horizontal="center" vertical="center"/>
    </xf>
    <xf numFmtId="0" fontId="44" fillId="0" borderId="51" xfId="4" applyFont="1" applyBorder="1" applyAlignment="1">
      <alignment horizontal="center"/>
    </xf>
    <xf numFmtId="0" fontId="44" fillId="0" borderId="109" xfId="4" applyFont="1" applyBorder="1" applyAlignment="1">
      <alignment horizontal="center"/>
    </xf>
    <xf numFmtId="0" fontId="44" fillId="0" borderId="0" xfId="4" applyFont="1" applyBorder="1" applyAlignment="1">
      <alignment horizontal="center"/>
    </xf>
    <xf numFmtId="0" fontId="44" fillId="0" borderId="32" xfId="4" applyFont="1" applyBorder="1" applyAlignment="1">
      <alignment horizontal="center"/>
    </xf>
    <xf numFmtId="0" fontId="44" fillId="0" borderId="113" xfId="4" applyFont="1" applyBorder="1" applyAlignment="1">
      <alignment horizontal="center"/>
    </xf>
    <xf numFmtId="0" fontId="44" fillId="0" borderId="114" xfId="4" applyFont="1" applyBorder="1" applyAlignment="1">
      <alignment horizontal="center"/>
    </xf>
    <xf numFmtId="199" fontId="44" fillId="0" borderId="99" xfId="4" applyNumberFormat="1" applyFont="1" applyBorder="1" applyAlignment="1">
      <alignment horizontal="center" vertical="center"/>
    </xf>
    <xf numFmtId="199" fontId="44" fillId="0" borderId="110" xfId="4" applyNumberFormat="1" applyFont="1" applyBorder="1" applyAlignment="1">
      <alignment horizontal="center" vertical="center"/>
    </xf>
    <xf numFmtId="199" fontId="44" fillId="0" borderId="123" xfId="4" applyNumberFormat="1" applyFont="1" applyBorder="1" applyAlignment="1">
      <alignment horizontal="center" vertical="center"/>
    </xf>
    <xf numFmtId="0" fontId="44" fillId="0" borderId="103" xfId="4" applyFont="1" applyBorder="1" applyAlignment="1">
      <alignment horizontal="center"/>
    </xf>
    <xf numFmtId="0" fontId="44" fillId="0" borderId="31" xfId="4" applyFont="1" applyBorder="1" applyAlignment="1">
      <alignment horizontal="center"/>
    </xf>
    <xf numFmtId="0" fontId="44" fillId="0" borderId="112" xfId="4" applyFont="1" applyBorder="1" applyAlignment="1">
      <alignment horizontal="center"/>
    </xf>
    <xf numFmtId="0" fontId="44" fillId="0" borderId="102" xfId="4" applyFont="1" applyBorder="1" applyAlignment="1">
      <alignment horizontal="center" vertical="center" shrinkToFit="1"/>
    </xf>
    <xf numFmtId="0" fontId="44" fillId="0" borderId="1" xfId="4" applyFont="1" applyBorder="1" applyAlignment="1">
      <alignment horizontal="center" vertical="center" shrinkToFit="1"/>
    </xf>
    <xf numFmtId="0" fontId="44" fillId="0" borderId="61" xfId="4" applyFont="1" applyBorder="1" applyAlignment="1">
      <alignment horizontal="center" vertical="center" shrinkToFit="1"/>
    </xf>
    <xf numFmtId="188" fontId="50" fillId="0" borderId="103" xfId="4" applyNumberFormat="1" applyFont="1" applyBorder="1" applyAlignment="1">
      <alignment horizontal="center" vertical="center"/>
    </xf>
    <xf numFmtId="188" fontId="50" fillId="0" borderId="51" xfId="4" applyNumberFormat="1" applyFont="1" applyBorder="1" applyAlignment="1">
      <alignment horizontal="center" vertical="center"/>
    </xf>
    <xf numFmtId="188" fontId="50" fillId="0" borderId="109" xfId="4" applyNumberFormat="1" applyFont="1" applyBorder="1" applyAlignment="1">
      <alignment horizontal="center" vertical="center"/>
    </xf>
    <xf numFmtId="188" fontId="50" fillId="0" borderId="31" xfId="4" applyNumberFormat="1" applyFont="1" applyBorder="1" applyAlignment="1">
      <alignment horizontal="center" vertical="center"/>
    </xf>
    <xf numFmtId="188" fontId="50" fillId="0" borderId="0" xfId="4" applyNumberFormat="1" applyFont="1" applyBorder="1" applyAlignment="1">
      <alignment horizontal="center" vertical="center"/>
    </xf>
    <xf numFmtId="188" fontId="50" fillId="0" borderId="32" xfId="4" applyNumberFormat="1" applyFont="1" applyBorder="1" applyAlignment="1">
      <alignment horizontal="center" vertical="center"/>
    </xf>
    <xf numFmtId="188" fontId="50" fillId="0" borderId="131" xfId="4" applyNumberFormat="1" applyFont="1" applyBorder="1" applyAlignment="1">
      <alignment horizontal="center" vertical="center"/>
    </xf>
    <xf numFmtId="188" fontId="50" fillId="0" borderId="19" xfId="4" applyNumberFormat="1" applyFont="1" applyBorder="1" applyAlignment="1">
      <alignment horizontal="center" vertical="center"/>
    </xf>
    <xf numFmtId="188" fontId="50" fillId="0" borderId="60" xfId="4" applyNumberFormat="1" applyFont="1" applyBorder="1" applyAlignment="1">
      <alignment horizontal="center" vertical="center"/>
    </xf>
    <xf numFmtId="0" fontId="50" fillId="0" borderId="103" xfId="4" applyFont="1" applyBorder="1" applyAlignment="1">
      <alignment horizontal="center" vertical="center"/>
    </xf>
    <xf numFmtId="0" fontId="50" fillId="0" borderId="51" xfId="4" applyFont="1" applyBorder="1" applyAlignment="1">
      <alignment horizontal="center" vertical="center"/>
    </xf>
    <xf numFmtId="0" fontId="50" fillId="0" borderId="109" xfId="4" applyFont="1" applyBorder="1" applyAlignment="1">
      <alignment horizontal="center" vertical="center"/>
    </xf>
    <xf numFmtId="0" fontId="50" fillId="0" borderId="31" xfId="4" applyFont="1" applyBorder="1" applyAlignment="1">
      <alignment horizontal="center" vertical="center"/>
    </xf>
    <xf numFmtId="0" fontId="50" fillId="0" borderId="0" xfId="4" applyFont="1" applyBorder="1" applyAlignment="1">
      <alignment horizontal="center" vertical="center"/>
    </xf>
    <xf numFmtId="0" fontId="50" fillId="0" borderId="32" xfId="4" applyFont="1" applyBorder="1" applyAlignment="1">
      <alignment horizontal="center" vertical="center"/>
    </xf>
    <xf numFmtId="0" fontId="50" fillId="0" borderId="131" xfId="4" applyFont="1" applyBorder="1" applyAlignment="1">
      <alignment horizontal="center" vertical="center"/>
    </xf>
    <xf numFmtId="0" fontId="50" fillId="0" borderId="19" xfId="4" applyFont="1" applyBorder="1" applyAlignment="1">
      <alignment horizontal="center" vertical="center"/>
    </xf>
    <xf numFmtId="0" fontId="50" fillId="0" borderId="60" xfId="4" applyFont="1" applyBorder="1" applyAlignment="1">
      <alignment horizontal="center" vertical="center"/>
    </xf>
    <xf numFmtId="185" fontId="50" fillId="0" borderId="103" xfId="4" applyNumberFormat="1" applyFont="1" applyBorder="1" applyAlignment="1">
      <alignment horizontal="center" vertical="center"/>
    </xf>
    <xf numFmtId="185" fontId="50" fillId="0" borderId="51" xfId="4" applyNumberFormat="1" applyFont="1" applyBorder="1" applyAlignment="1">
      <alignment horizontal="center" vertical="center"/>
    </xf>
    <xf numFmtId="185" fontId="50" fillId="0" borderId="109" xfId="4" applyNumberFormat="1" applyFont="1" applyBorder="1" applyAlignment="1">
      <alignment horizontal="center" vertical="center"/>
    </xf>
    <xf numFmtId="185" fontId="50" fillId="0" borderId="31" xfId="4" applyNumberFormat="1" applyFont="1" applyBorder="1" applyAlignment="1">
      <alignment horizontal="center" vertical="center"/>
    </xf>
    <xf numFmtId="185" fontId="50" fillId="0" borderId="0" xfId="4" applyNumberFormat="1" applyFont="1" applyBorder="1" applyAlignment="1">
      <alignment horizontal="center" vertical="center"/>
    </xf>
    <xf numFmtId="185" fontId="50" fillId="0" borderId="32" xfId="4" applyNumberFormat="1" applyFont="1" applyBorder="1" applyAlignment="1">
      <alignment horizontal="center" vertical="center"/>
    </xf>
    <xf numFmtId="185" fontId="50" fillId="0" borderId="131" xfId="4" applyNumberFormat="1" applyFont="1" applyBorder="1" applyAlignment="1">
      <alignment horizontal="center" vertical="center"/>
    </xf>
    <xf numFmtId="185" fontId="50" fillId="0" borderId="19" xfId="4" applyNumberFormat="1" applyFont="1" applyBorder="1" applyAlignment="1">
      <alignment horizontal="center" vertical="center"/>
    </xf>
    <xf numFmtId="185" fontId="50" fillId="0" borderId="60" xfId="4" applyNumberFormat="1" applyFont="1" applyBorder="1" applyAlignment="1">
      <alignment horizontal="center" vertical="center"/>
    </xf>
    <xf numFmtId="0" fontId="50" fillId="0" borderId="102" xfId="4" applyFont="1" applyFill="1" applyBorder="1" applyAlignment="1">
      <alignment horizontal="center" vertical="center"/>
    </xf>
    <xf numFmtId="0" fontId="50" fillId="0" borderId="156" xfId="4" applyFont="1" applyFill="1" applyBorder="1" applyAlignment="1">
      <alignment horizontal="center" vertical="center"/>
    </xf>
    <xf numFmtId="0" fontId="50" fillId="0" borderId="1" xfId="4" applyFont="1" applyFill="1" applyBorder="1" applyAlignment="1">
      <alignment horizontal="center" vertical="center"/>
    </xf>
    <xf numFmtId="0" fontId="50" fillId="0" borderId="75" xfId="4" applyFont="1" applyFill="1" applyBorder="1" applyAlignment="1">
      <alignment horizontal="center" vertical="center"/>
    </xf>
    <xf numFmtId="0" fontId="50" fillId="0" borderId="61" xfId="4" applyFont="1" applyFill="1" applyBorder="1" applyAlignment="1">
      <alignment horizontal="center" vertical="center"/>
    </xf>
    <xf numFmtId="0" fontId="50" fillId="0" borderId="62" xfId="4" applyFont="1" applyFill="1" applyBorder="1" applyAlignment="1">
      <alignment horizontal="center" vertical="center"/>
    </xf>
    <xf numFmtId="0" fontId="44" fillId="0" borderId="24" xfId="4" applyFont="1" applyBorder="1" applyAlignment="1">
      <alignment horizontal="center"/>
    </xf>
    <xf numFmtId="0" fontId="44" fillId="0" borderId="25" xfId="4" applyFont="1" applyBorder="1" applyAlignment="1">
      <alignment horizontal="center"/>
    </xf>
    <xf numFmtId="0" fontId="44" fillId="0" borderId="27" xfId="4" applyFont="1" applyBorder="1" applyAlignment="1">
      <alignment horizontal="center" vertical="center"/>
    </xf>
    <xf numFmtId="0" fontId="44" fillId="0" borderId="98" xfId="4" applyFont="1" applyBorder="1" applyAlignment="1">
      <alignment horizontal="center" vertical="center"/>
    </xf>
    <xf numFmtId="0" fontId="44" fillId="0" borderId="99" xfId="4" applyFont="1" applyBorder="1" applyAlignment="1">
      <alignment horizontal="center" vertical="center"/>
    </xf>
    <xf numFmtId="199" fontId="44" fillId="0" borderId="152" xfId="4" applyNumberFormat="1" applyFont="1" applyBorder="1" applyAlignment="1">
      <alignment horizontal="center" vertical="center"/>
    </xf>
    <xf numFmtId="199" fontId="44" fillId="0" borderId="153" xfId="4" applyNumberFormat="1" applyFont="1" applyBorder="1" applyAlignment="1">
      <alignment horizontal="center" vertical="center"/>
    </xf>
    <xf numFmtId="199" fontId="44" fillId="0" borderId="117" xfId="4" applyNumberFormat="1" applyFont="1" applyBorder="1" applyAlignment="1">
      <alignment horizontal="center" vertical="center"/>
    </xf>
    <xf numFmtId="0" fontId="44" fillId="0" borderId="26" xfId="4" applyFont="1" applyBorder="1" applyAlignment="1">
      <alignment horizontal="center"/>
    </xf>
    <xf numFmtId="0" fontId="44" fillId="0" borderId="147" xfId="4" applyFont="1" applyFill="1" applyBorder="1" applyAlignment="1">
      <alignment horizontal="center" vertical="center" shrinkToFit="1"/>
    </xf>
    <xf numFmtId="0" fontId="44" fillId="0" borderId="14" xfId="4" applyFont="1" applyFill="1" applyBorder="1" applyAlignment="1">
      <alignment horizontal="center" vertical="center" shrinkToFit="1"/>
    </xf>
    <xf numFmtId="0" fontId="44" fillId="0" borderId="15" xfId="4" applyFont="1" applyFill="1" applyBorder="1" applyAlignment="1">
      <alignment horizontal="center" vertical="center" shrinkToFit="1"/>
    </xf>
    <xf numFmtId="0" fontId="44" fillId="0" borderId="112" xfId="4" applyFont="1" applyFill="1" applyBorder="1" applyAlignment="1">
      <alignment horizontal="center" vertical="center" shrinkToFit="1"/>
    </xf>
    <xf numFmtId="0" fontId="44" fillId="0" borderId="113" xfId="4" applyFont="1" applyFill="1" applyBorder="1" applyAlignment="1">
      <alignment horizontal="center" vertical="center" shrinkToFit="1"/>
    </xf>
    <xf numFmtId="0" fontId="44" fillId="0" borderId="140" xfId="4" applyFont="1" applyFill="1" applyBorder="1" applyAlignment="1">
      <alignment horizontal="center" vertical="center" shrinkToFit="1"/>
    </xf>
    <xf numFmtId="199" fontId="44" fillId="0" borderId="141" xfId="4" applyNumberFormat="1" applyFont="1" applyBorder="1" applyAlignment="1">
      <alignment horizontal="center" vertical="center"/>
    </xf>
    <xf numFmtId="199" fontId="44" fillId="0" borderId="142" xfId="4" applyNumberFormat="1" applyFont="1" applyBorder="1" applyAlignment="1">
      <alignment horizontal="center" vertical="center"/>
    </xf>
    <xf numFmtId="199" fontId="44" fillId="0" borderId="118" xfId="4" applyNumberFormat="1" applyFont="1" applyBorder="1" applyAlignment="1">
      <alignment horizontal="center" vertical="center"/>
    </xf>
    <xf numFmtId="199" fontId="44" fillId="0" borderId="132" xfId="4" applyNumberFormat="1" applyFont="1" applyBorder="1" applyAlignment="1">
      <alignment horizontal="center" vertical="center"/>
    </xf>
    <xf numFmtId="199" fontId="44" fillId="0" borderId="133" xfId="4" applyNumberFormat="1" applyFont="1" applyBorder="1" applyAlignment="1">
      <alignment horizontal="center" vertical="center"/>
    </xf>
    <xf numFmtId="199" fontId="44" fillId="0" borderId="149" xfId="4" applyNumberFormat="1" applyFont="1" applyBorder="1" applyAlignment="1">
      <alignment horizontal="center" vertical="center"/>
    </xf>
    <xf numFmtId="0" fontId="44" fillId="0" borderId="144" xfId="4" applyFont="1" applyBorder="1" applyAlignment="1">
      <alignment horizontal="center" vertical="center"/>
    </xf>
    <xf numFmtId="0" fontId="44" fillId="0" borderId="123" xfId="4" applyFont="1" applyBorder="1" applyAlignment="1">
      <alignment horizontal="center" vertical="center"/>
    </xf>
    <xf numFmtId="0" fontId="54" fillId="0" borderId="103" xfId="4" applyFont="1" applyFill="1" applyBorder="1" applyAlignment="1">
      <alignment horizontal="center" vertical="top"/>
    </xf>
    <xf numFmtId="0" fontId="54" fillId="0" borderId="51" xfId="4" applyFont="1" applyFill="1" applyBorder="1" applyAlignment="1">
      <alignment horizontal="center" vertical="top"/>
    </xf>
    <xf numFmtId="0" fontId="54" fillId="0" borderId="115" xfId="4" applyFont="1" applyFill="1" applyBorder="1" applyAlignment="1">
      <alignment horizontal="center" vertical="top"/>
    </xf>
    <xf numFmtId="0" fontId="54" fillId="0" borderId="131" xfId="4" applyFont="1" applyFill="1" applyBorder="1" applyAlignment="1">
      <alignment horizontal="center" vertical="top"/>
    </xf>
    <xf numFmtId="0" fontId="54" fillId="0" borderId="19" xfId="4" applyFont="1" applyFill="1" applyBorder="1" applyAlignment="1">
      <alignment horizontal="center" vertical="top"/>
    </xf>
    <xf numFmtId="0" fontId="54" fillId="0" borderId="150" xfId="4" applyFont="1" applyFill="1" applyBorder="1" applyAlignment="1">
      <alignment horizontal="center" vertical="top"/>
    </xf>
    <xf numFmtId="188" fontId="50" fillId="0" borderId="117" xfId="4" applyNumberFormat="1" applyFont="1" applyFill="1" applyBorder="1" applyAlignment="1">
      <alignment horizontal="center" vertical="center"/>
    </xf>
    <xf numFmtId="188" fontId="55" fillId="0" borderId="51" xfId="4" applyNumberFormat="1" applyFont="1" applyFill="1" applyBorder="1" applyAlignment="1">
      <alignment horizontal="center"/>
    </xf>
    <xf numFmtId="188" fontId="55" fillId="0" borderId="109" xfId="4" applyNumberFormat="1" applyFont="1" applyFill="1" applyBorder="1" applyAlignment="1">
      <alignment horizontal="center"/>
    </xf>
    <xf numFmtId="188" fontId="55" fillId="0" borderId="151" xfId="4" applyNumberFormat="1" applyFont="1" applyFill="1" applyBorder="1" applyAlignment="1">
      <alignment horizontal="center"/>
    </xf>
    <xf numFmtId="188" fontId="55" fillId="0" borderId="19" xfId="4" applyNumberFormat="1" applyFont="1" applyFill="1" applyBorder="1" applyAlignment="1">
      <alignment horizontal="center"/>
    </xf>
    <xf numFmtId="188" fontId="55" fillId="0" borderId="60" xfId="4" applyNumberFormat="1" applyFont="1" applyFill="1" applyBorder="1" applyAlignment="1">
      <alignment horizontal="center"/>
    </xf>
    <xf numFmtId="189" fontId="50" fillId="0" borderId="117" xfId="4" applyNumberFormat="1" applyFont="1" applyFill="1" applyBorder="1" applyAlignment="1">
      <alignment horizontal="center" vertical="center"/>
    </xf>
    <xf numFmtId="189" fontId="50" fillId="0" borderId="51" xfId="4" applyNumberFormat="1" applyFont="1" applyFill="1" applyBorder="1" applyAlignment="1">
      <alignment horizontal="center" vertical="center"/>
    </xf>
    <xf numFmtId="189" fontId="50" fillId="0" borderId="109" xfId="4" applyNumberFormat="1" applyFont="1" applyFill="1" applyBorder="1" applyAlignment="1">
      <alignment horizontal="center" vertical="center"/>
    </xf>
    <xf numFmtId="189" fontId="50" fillId="0" borderId="151" xfId="4" applyNumberFormat="1" applyFont="1" applyFill="1" applyBorder="1" applyAlignment="1">
      <alignment horizontal="center" vertical="center"/>
    </xf>
    <xf numFmtId="189" fontId="50" fillId="0" borderId="19" xfId="4" applyNumberFormat="1" applyFont="1" applyFill="1" applyBorder="1" applyAlignment="1">
      <alignment horizontal="center" vertical="center"/>
    </xf>
    <xf numFmtId="189" fontId="50" fillId="0" borderId="60" xfId="4" applyNumberFormat="1" applyFont="1" applyFill="1" applyBorder="1" applyAlignment="1">
      <alignment horizontal="center" vertical="center"/>
    </xf>
    <xf numFmtId="190" fontId="50" fillId="0" borderId="117" xfId="4" applyNumberFormat="1" applyFont="1" applyFill="1" applyBorder="1" applyAlignment="1">
      <alignment horizontal="center" vertical="center"/>
    </xf>
    <xf numFmtId="190" fontId="50" fillId="0" borderId="51" xfId="4" applyNumberFormat="1" applyFont="1" applyFill="1" applyBorder="1" applyAlignment="1">
      <alignment horizontal="center" vertical="center"/>
    </xf>
    <xf numFmtId="190" fontId="50" fillId="0" borderId="109" xfId="4" applyNumberFormat="1" applyFont="1" applyFill="1" applyBorder="1" applyAlignment="1">
      <alignment horizontal="center" vertical="center"/>
    </xf>
    <xf numFmtId="190" fontId="50" fillId="0" borderId="151" xfId="4" applyNumberFormat="1" applyFont="1" applyFill="1" applyBorder="1" applyAlignment="1">
      <alignment horizontal="center" vertical="center"/>
    </xf>
    <xf numFmtId="190" fontId="50" fillId="0" borderId="19" xfId="4" applyNumberFormat="1" applyFont="1" applyFill="1" applyBorder="1" applyAlignment="1">
      <alignment horizontal="center" vertical="center"/>
    </xf>
    <xf numFmtId="190" fontId="50" fillId="0" borderId="60" xfId="4" applyNumberFormat="1" applyFont="1" applyFill="1" applyBorder="1" applyAlignment="1">
      <alignment horizontal="center" vertical="center"/>
    </xf>
    <xf numFmtId="198" fontId="44" fillId="0" borderId="152" xfId="4" applyNumberFormat="1" applyFont="1" applyBorder="1" applyAlignment="1">
      <alignment horizontal="center" vertical="center"/>
    </xf>
    <xf numFmtId="198" fontId="44" fillId="0" borderId="153" xfId="4" applyNumberFormat="1" applyFont="1" applyBorder="1" applyAlignment="1">
      <alignment horizontal="center" vertical="center"/>
    </xf>
    <xf numFmtId="198" fontId="44" fillId="0" borderId="154" xfId="4" applyNumberFormat="1" applyFont="1" applyBorder="1" applyAlignment="1">
      <alignment horizontal="center" vertical="center"/>
    </xf>
    <xf numFmtId="200" fontId="44" fillId="0" borderId="103" xfId="4" applyNumberFormat="1" applyFont="1" applyBorder="1" applyAlignment="1">
      <alignment horizontal="center" vertical="center"/>
    </xf>
    <xf numFmtId="200" fontId="44" fillId="0" borderId="51" xfId="4" applyNumberFormat="1" applyFont="1" applyBorder="1" applyAlignment="1">
      <alignment horizontal="center" vertical="center"/>
    </xf>
    <xf numFmtId="200" fontId="44" fillId="0" borderId="31" xfId="4" applyNumberFormat="1" applyFont="1" applyBorder="1" applyAlignment="1">
      <alignment horizontal="center" vertical="center"/>
    </xf>
    <xf numFmtId="200" fontId="44" fillId="0" borderId="0" xfId="4" applyNumberFormat="1" applyFont="1" applyBorder="1" applyAlignment="1">
      <alignment horizontal="center" vertical="center"/>
    </xf>
    <xf numFmtId="200" fontId="44" fillId="0" borderId="112" xfId="4" applyNumberFormat="1" applyFont="1" applyBorder="1" applyAlignment="1">
      <alignment horizontal="center" vertical="center"/>
    </xf>
    <xf numFmtId="200" fontId="44" fillId="0" borderId="113" xfId="4" applyNumberFormat="1" applyFont="1" applyBorder="1" applyAlignment="1">
      <alignment horizontal="center" vertical="center"/>
    </xf>
    <xf numFmtId="0" fontId="46" fillId="0" borderId="103" xfId="4" applyFont="1" applyFill="1" applyBorder="1" applyAlignment="1">
      <alignment horizontal="center" vertical="center"/>
    </xf>
    <xf numFmtId="0" fontId="46" fillId="0" borderId="51" xfId="4" applyFont="1" applyFill="1" applyBorder="1" applyAlignment="1">
      <alignment horizontal="center" vertical="center"/>
    </xf>
    <xf numFmtId="0" fontId="46" fillId="0" borderId="115" xfId="4" applyFont="1" applyFill="1" applyBorder="1" applyAlignment="1">
      <alignment horizontal="center" vertical="center"/>
    </xf>
    <xf numFmtId="0" fontId="46" fillId="0" borderId="112" xfId="4" applyFont="1" applyFill="1" applyBorder="1" applyAlignment="1">
      <alignment horizontal="center" vertical="center"/>
    </xf>
    <xf numFmtId="0" fontId="46" fillId="0" borderId="113" xfId="4" applyFont="1" applyFill="1" applyBorder="1" applyAlignment="1">
      <alignment horizontal="center" vertical="center"/>
    </xf>
    <xf numFmtId="0" fontId="46" fillId="0" borderId="116" xfId="4" applyFont="1" applyFill="1" applyBorder="1" applyAlignment="1">
      <alignment horizontal="center" vertical="center"/>
    </xf>
    <xf numFmtId="0" fontId="46" fillId="0" borderId="117" xfId="4" applyFont="1" applyFill="1" applyBorder="1" applyAlignment="1">
      <alignment horizontal="center" vertical="center"/>
    </xf>
    <xf numFmtId="0" fontId="2" fillId="0" borderId="51" xfId="4" applyFont="1" applyFill="1" applyBorder="1"/>
    <xf numFmtId="0" fontId="2" fillId="0" borderId="109" xfId="4" applyFont="1" applyFill="1" applyBorder="1"/>
    <xf numFmtId="0" fontId="2" fillId="0" borderId="118" xfId="4" applyFont="1" applyFill="1" applyBorder="1"/>
    <xf numFmtId="0" fontId="2" fillId="0" borderId="113" xfId="4" applyFont="1" applyFill="1" applyBorder="1"/>
    <xf numFmtId="0" fontId="2" fillId="0" borderId="114" xfId="4" applyFont="1" applyFill="1" applyBorder="1"/>
    <xf numFmtId="0" fontId="46" fillId="0" borderId="109" xfId="4" applyFont="1" applyFill="1" applyBorder="1" applyAlignment="1">
      <alignment horizontal="center" vertical="center"/>
    </xf>
    <xf numFmtId="0" fontId="46" fillId="0" borderId="118" xfId="4" applyFont="1" applyFill="1" applyBorder="1" applyAlignment="1">
      <alignment horizontal="center" vertical="center"/>
    </xf>
    <xf numFmtId="0" fontId="46" fillId="0" borderId="114" xfId="4" applyFont="1" applyFill="1" applyBorder="1" applyAlignment="1">
      <alignment horizontal="center" vertical="center"/>
    </xf>
    <xf numFmtId="0" fontId="46" fillId="0" borderId="117" xfId="4" applyFont="1" applyFill="1" applyBorder="1" applyAlignment="1">
      <alignment horizontal="right" vertical="center"/>
    </xf>
    <xf numFmtId="0" fontId="46" fillId="0" borderId="51" xfId="4" applyFont="1" applyFill="1" applyBorder="1" applyAlignment="1">
      <alignment horizontal="right" vertical="center"/>
    </xf>
    <xf numFmtId="0" fontId="46" fillId="0" borderId="109" xfId="4" applyFont="1" applyFill="1" applyBorder="1" applyAlignment="1">
      <alignment horizontal="right" vertical="center"/>
    </xf>
    <xf numFmtId="0" fontId="46" fillId="0" borderId="118" xfId="4" applyFont="1" applyFill="1" applyBorder="1" applyAlignment="1">
      <alignment horizontal="right" vertical="center"/>
    </xf>
    <xf numFmtId="0" fontId="46" fillId="0" borderId="113" xfId="4" applyFont="1" applyFill="1" applyBorder="1" applyAlignment="1">
      <alignment horizontal="right" vertical="center"/>
    </xf>
    <xf numFmtId="0" fontId="46" fillId="0" borderId="114" xfId="4" applyFont="1" applyFill="1" applyBorder="1" applyAlignment="1">
      <alignment horizontal="right" vertical="center"/>
    </xf>
    <xf numFmtId="198" fontId="44" fillId="0" borderId="115" xfId="4" applyNumberFormat="1" applyFont="1" applyBorder="1" applyAlignment="1">
      <alignment horizontal="center" vertical="center"/>
    </xf>
    <xf numFmtId="0" fontId="44" fillId="0" borderId="88" xfId="4" applyFont="1" applyBorder="1" applyAlignment="1">
      <alignment horizontal="center" vertical="center"/>
    </xf>
    <xf numFmtId="0" fontId="44" fillId="0" borderId="118" xfId="4" applyFont="1" applyBorder="1" applyAlignment="1">
      <alignment horizontal="center" vertical="center"/>
    </xf>
    <xf numFmtId="0" fontId="50" fillId="0" borderId="103" xfId="4" applyFont="1" applyFill="1" applyBorder="1" applyAlignment="1">
      <alignment horizontal="center" vertical="center"/>
    </xf>
    <xf numFmtId="0" fontId="50" fillId="0" borderId="51" xfId="4" applyFont="1" applyFill="1" applyBorder="1" applyAlignment="1">
      <alignment horizontal="center" vertical="center"/>
    </xf>
    <xf numFmtId="0" fontId="50" fillId="0" borderId="109" xfId="4" applyFont="1" applyFill="1" applyBorder="1" applyAlignment="1">
      <alignment horizontal="center" vertical="center"/>
    </xf>
    <xf numFmtId="0" fontId="50" fillId="0" borderId="31" xfId="4" applyFont="1" applyFill="1" applyBorder="1" applyAlignment="1">
      <alignment horizontal="center" vertical="center"/>
    </xf>
    <xf numFmtId="0" fontId="50" fillId="0" borderId="0" xfId="4" applyFont="1" applyFill="1" applyBorder="1" applyAlignment="1">
      <alignment horizontal="center" vertical="center"/>
    </xf>
    <xf numFmtId="0" fontId="50" fillId="0" borderId="32" xfId="4" applyFont="1" applyFill="1" applyBorder="1" applyAlignment="1">
      <alignment horizontal="center" vertical="center"/>
    </xf>
    <xf numFmtId="0" fontId="50" fillId="0" borderId="26" xfId="4" applyFont="1" applyFill="1" applyBorder="1" applyAlignment="1">
      <alignment horizontal="center" vertical="center"/>
    </xf>
    <xf numFmtId="0" fontId="50" fillId="0" borderId="24" xfId="4" applyFont="1" applyFill="1" applyBorder="1" applyAlignment="1">
      <alignment horizontal="center" vertical="center"/>
    </xf>
    <xf numFmtId="0" fontId="50" fillId="0" borderId="25" xfId="4" applyFont="1" applyFill="1" applyBorder="1" applyAlignment="1">
      <alignment horizontal="center" vertical="center"/>
    </xf>
    <xf numFmtId="0" fontId="50" fillId="0" borderId="124" xfId="4" applyFont="1" applyFill="1" applyBorder="1" applyAlignment="1">
      <alignment horizontal="center" vertical="center"/>
    </xf>
    <xf numFmtId="0" fontId="50" fillId="0" borderId="17" xfId="4" applyFont="1" applyFill="1" applyBorder="1" applyAlignment="1">
      <alignment horizontal="center" vertical="center"/>
    </xf>
    <xf numFmtId="0" fontId="50" fillId="0" borderId="131" xfId="4" applyFont="1" applyFill="1" applyBorder="1" applyAlignment="1">
      <alignment horizontal="center" vertical="center"/>
    </xf>
    <xf numFmtId="0" fontId="50" fillId="0" borderId="19" xfId="4" applyFont="1" applyFill="1" applyBorder="1" applyAlignment="1">
      <alignment horizontal="center" vertical="center"/>
    </xf>
    <xf numFmtId="0" fontId="50" fillId="0" borderId="20" xfId="4" applyFont="1" applyFill="1" applyBorder="1" applyAlignment="1">
      <alignment horizontal="center" vertical="center"/>
    </xf>
    <xf numFmtId="0" fontId="46" fillId="0" borderId="103" xfId="4" applyFont="1" applyFill="1" applyBorder="1" applyAlignment="1">
      <alignment horizontal="left" vertical="center"/>
    </xf>
    <xf numFmtId="0" fontId="46" fillId="0" borderId="51" xfId="4" applyFont="1" applyFill="1" applyBorder="1" applyAlignment="1">
      <alignment horizontal="left" vertical="center"/>
    </xf>
    <xf numFmtId="0" fontId="46" fillId="0" borderId="109" xfId="4" applyFont="1" applyFill="1" applyBorder="1" applyAlignment="1">
      <alignment horizontal="left" vertical="center"/>
    </xf>
    <xf numFmtId="0" fontId="46" fillId="0" borderId="112" xfId="4" applyFont="1" applyFill="1" applyBorder="1" applyAlignment="1">
      <alignment horizontal="left" vertical="center"/>
    </xf>
    <xf numFmtId="0" fontId="46" fillId="0" borderId="113" xfId="4" applyFont="1" applyFill="1" applyBorder="1" applyAlignment="1">
      <alignment horizontal="left" vertical="center"/>
    </xf>
    <xf numFmtId="0" fontId="46" fillId="0" borderId="114" xfId="4" applyFont="1" applyFill="1" applyBorder="1" applyAlignment="1">
      <alignment horizontal="left" vertical="center"/>
    </xf>
    <xf numFmtId="0" fontId="45" fillId="0" borderId="103" xfId="4" applyFont="1" applyBorder="1" applyAlignment="1">
      <alignment horizontal="center" vertical="center"/>
    </xf>
    <xf numFmtId="0" fontId="45" fillId="0" borderId="51" xfId="4" applyFont="1" applyBorder="1" applyAlignment="1">
      <alignment horizontal="center" vertical="center"/>
    </xf>
    <xf numFmtId="0" fontId="45" fillId="0" borderId="109" xfId="4" applyFont="1" applyBorder="1" applyAlignment="1">
      <alignment horizontal="center" vertical="center"/>
    </xf>
    <xf numFmtId="0" fontId="45" fillId="0" borderId="31" xfId="4" applyFont="1" applyBorder="1" applyAlignment="1">
      <alignment horizontal="center" vertical="center"/>
    </xf>
    <xf numFmtId="0" fontId="45" fillId="0" borderId="0" xfId="4" applyFont="1" applyBorder="1" applyAlignment="1">
      <alignment horizontal="center" vertical="center"/>
    </xf>
    <xf numFmtId="0" fontId="45" fillId="0" borderId="32" xfId="4" applyFont="1" applyBorder="1" applyAlignment="1">
      <alignment horizontal="center" vertical="center"/>
    </xf>
    <xf numFmtId="0" fontId="45" fillId="0" borderId="26" xfId="4" applyFont="1" applyBorder="1" applyAlignment="1">
      <alignment horizontal="center" vertical="center"/>
    </xf>
    <xf numFmtId="0" fontId="45" fillId="0" borderId="24" xfId="4" applyFont="1" applyBorder="1" applyAlignment="1">
      <alignment horizontal="center" vertical="center"/>
    </xf>
    <xf numFmtId="0" fontId="45" fillId="0" borderId="25" xfId="4" applyFont="1" applyBorder="1" applyAlignment="1">
      <alignment horizontal="center" vertical="center"/>
    </xf>
    <xf numFmtId="0" fontId="44" fillId="0" borderId="103" xfId="4" applyFont="1" applyBorder="1" applyAlignment="1">
      <alignment horizontal="right"/>
    </xf>
    <xf numFmtId="0" fontId="44" fillId="0" borderId="51" xfId="4" applyFont="1" applyBorder="1" applyAlignment="1">
      <alignment horizontal="right"/>
    </xf>
    <xf numFmtId="0" fontId="44" fillId="0" borderId="31" xfId="4" applyFont="1" applyBorder="1" applyAlignment="1">
      <alignment horizontal="right"/>
    </xf>
    <xf numFmtId="0" fontId="44" fillId="0" borderId="0" xfId="4" applyFont="1" applyBorder="1" applyAlignment="1">
      <alignment horizontal="right"/>
    </xf>
    <xf numFmtId="0" fontId="44" fillId="0" borderId="26" xfId="4" applyFont="1" applyBorder="1" applyAlignment="1">
      <alignment horizontal="right"/>
    </xf>
    <xf numFmtId="0" fontId="44" fillId="0" borderId="24" xfId="4" applyFont="1" applyBorder="1" applyAlignment="1">
      <alignment horizontal="right"/>
    </xf>
    <xf numFmtId="0" fontId="44" fillId="0" borderId="37" xfId="4" applyFont="1" applyBorder="1" applyAlignment="1">
      <alignment horizontal="center" vertical="center"/>
    </xf>
    <xf numFmtId="0" fontId="44" fillId="0" borderId="140" xfId="4" applyFont="1" applyBorder="1" applyAlignment="1">
      <alignment horizontal="center" vertical="center"/>
    </xf>
    <xf numFmtId="0" fontId="44" fillId="0" borderId="109" xfId="4" applyFont="1" applyBorder="1" applyAlignment="1">
      <alignment horizontal="right"/>
    </xf>
    <xf numFmtId="0" fontId="44" fillId="0" borderId="32" xfId="4" applyFont="1" applyBorder="1" applyAlignment="1">
      <alignment horizontal="right"/>
    </xf>
    <xf numFmtId="0" fontId="44" fillId="0" borderId="25" xfId="4" applyFont="1" applyBorder="1" applyAlignment="1">
      <alignment horizontal="right"/>
    </xf>
    <xf numFmtId="0" fontId="46" fillId="0" borderId="26" xfId="4" applyFont="1" applyFill="1" applyBorder="1" applyAlignment="1">
      <alignment horizontal="left" vertical="center"/>
    </xf>
    <xf numFmtId="0" fontId="46" fillId="0" borderId="24" xfId="4" applyFont="1" applyFill="1" applyBorder="1" applyAlignment="1">
      <alignment horizontal="left" vertical="center"/>
    </xf>
    <xf numFmtId="0" fontId="46" fillId="0" borderId="25" xfId="4" applyFont="1" applyFill="1" applyBorder="1" applyAlignment="1">
      <alignment horizontal="left" vertical="center"/>
    </xf>
    <xf numFmtId="0" fontId="44" fillId="0" borderId="141" xfId="4" applyFont="1" applyBorder="1" applyAlignment="1">
      <alignment horizontal="center" vertical="center"/>
    </xf>
    <xf numFmtId="0" fontId="44" fillId="0" borderId="142" xfId="4" applyFont="1" applyBorder="1" applyAlignment="1">
      <alignment horizontal="center" vertical="center"/>
    </xf>
    <xf numFmtId="0" fontId="44" fillId="0" borderId="143" xfId="4" applyFont="1" applyBorder="1" applyAlignment="1">
      <alignment horizontal="center" vertical="center"/>
    </xf>
    <xf numFmtId="0" fontId="44" fillId="0" borderId="116" xfId="4" applyFont="1" applyBorder="1" applyAlignment="1">
      <alignment horizontal="center" vertical="center" wrapText="1"/>
    </xf>
    <xf numFmtId="0" fontId="44" fillId="0" borderId="148" xfId="4" applyFont="1" applyBorder="1" applyAlignment="1">
      <alignment horizontal="center" vertical="center"/>
    </xf>
    <xf numFmtId="0" fontId="44" fillId="0" borderId="133" xfId="4" applyFont="1" applyBorder="1" applyAlignment="1">
      <alignment horizontal="center" vertical="center"/>
    </xf>
    <xf numFmtId="0" fontId="44" fillId="0" borderId="149" xfId="4" applyFont="1" applyBorder="1" applyAlignment="1">
      <alignment horizontal="center" vertical="center"/>
    </xf>
    <xf numFmtId="0" fontId="45" fillId="0" borderId="103" xfId="4" applyNumberFormat="1" applyFont="1" applyBorder="1" applyAlignment="1">
      <alignment horizontal="center" vertical="center"/>
    </xf>
    <xf numFmtId="0" fontId="45" fillId="0" borderId="51" xfId="4" applyNumberFormat="1" applyFont="1" applyBorder="1" applyAlignment="1">
      <alignment horizontal="center" vertical="center"/>
    </xf>
    <xf numFmtId="0" fontId="45" fillId="0" borderId="109" xfId="4" applyNumberFormat="1" applyFont="1" applyBorder="1" applyAlignment="1">
      <alignment horizontal="center" vertical="center"/>
    </xf>
    <xf numFmtId="0" fontId="45" fillId="0" borderId="31" xfId="4" applyNumberFormat="1" applyFont="1" applyBorder="1" applyAlignment="1">
      <alignment horizontal="center" vertical="center"/>
    </xf>
    <xf numFmtId="0" fontId="45" fillId="0" borderId="0" xfId="4" applyNumberFormat="1" applyFont="1" applyBorder="1" applyAlignment="1">
      <alignment horizontal="center" vertical="center"/>
    </xf>
    <xf numFmtId="0" fontId="45" fillId="0" borderId="32" xfId="4" applyNumberFormat="1" applyFont="1" applyBorder="1" applyAlignment="1">
      <alignment horizontal="center" vertical="center"/>
    </xf>
    <xf numFmtId="0" fontId="45" fillId="0" borderId="26" xfId="4" applyNumberFormat="1" applyFont="1" applyBorder="1" applyAlignment="1">
      <alignment horizontal="center" vertical="center"/>
    </xf>
    <xf numFmtId="0" fontId="45" fillId="0" borderId="24" xfId="4" applyNumberFormat="1" applyFont="1" applyBorder="1" applyAlignment="1">
      <alignment horizontal="center" vertical="center"/>
    </xf>
    <xf numFmtId="0" fontId="45" fillId="0" borderId="25" xfId="4" applyNumberFormat="1" applyFont="1" applyBorder="1" applyAlignment="1">
      <alignment horizontal="center" vertical="center"/>
    </xf>
    <xf numFmtId="0" fontId="45" fillId="0" borderId="103" xfId="4" applyFont="1" applyBorder="1" applyAlignment="1">
      <alignment horizontal="center"/>
    </xf>
    <xf numFmtId="0" fontId="45" fillId="0" borderId="51" xfId="4" applyFont="1" applyBorder="1" applyAlignment="1">
      <alignment horizontal="center"/>
    </xf>
    <xf numFmtId="0" fontId="45" fillId="0" borderId="112" xfId="4" applyFont="1" applyBorder="1" applyAlignment="1">
      <alignment horizontal="center"/>
    </xf>
    <xf numFmtId="0" fontId="45" fillId="0" borderId="113" xfId="4" applyFont="1" applyBorder="1" applyAlignment="1">
      <alignment horizontal="center"/>
    </xf>
    <xf numFmtId="0" fontId="45" fillId="0" borderId="31" xfId="4" applyFont="1" applyBorder="1" applyAlignment="1">
      <alignment horizontal="center"/>
    </xf>
    <xf numFmtId="0" fontId="45" fillId="0" borderId="0" xfId="4" applyFont="1" applyBorder="1" applyAlignment="1">
      <alignment horizontal="center"/>
    </xf>
    <xf numFmtId="0" fontId="45" fillId="0" borderId="26" xfId="4" applyFont="1" applyBorder="1" applyAlignment="1">
      <alignment horizontal="center"/>
    </xf>
    <xf numFmtId="0" fontId="45" fillId="0" borderId="24" xfId="4" applyFont="1" applyBorder="1" applyAlignment="1">
      <alignment horizontal="center"/>
    </xf>
    <xf numFmtId="0" fontId="51" fillId="0" borderId="51" xfId="4" applyFont="1" applyBorder="1" applyAlignment="1">
      <alignment horizontal="center" vertical="center"/>
    </xf>
    <xf numFmtId="0" fontId="51" fillId="0" borderId="109" xfId="4" applyFont="1" applyBorder="1" applyAlignment="1">
      <alignment horizontal="center" vertical="center"/>
    </xf>
    <xf numFmtId="0" fontId="51" fillId="0" borderId="0" xfId="4" applyFont="1" applyAlignment="1">
      <alignment horizontal="center" vertical="center"/>
    </xf>
    <xf numFmtId="0" fontId="51" fillId="0" borderId="32" xfId="4" applyFont="1" applyBorder="1" applyAlignment="1">
      <alignment horizontal="center" vertical="center"/>
    </xf>
    <xf numFmtId="0" fontId="51" fillId="0" borderId="24" xfId="4" applyFont="1" applyBorder="1" applyAlignment="1">
      <alignment horizontal="center" vertical="center"/>
    </xf>
    <xf numFmtId="0" fontId="51" fillId="0" borderId="25" xfId="4" applyFont="1" applyBorder="1" applyAlignment="1">
      <alignment horizontal="center" vertical="center"/>
    </xf>
    <xf numFmtId="198" fontId="44" fillId="0" borderId="124" xfId="4" applyNumberFormat="1" applyFont="1" applyBorder="1" applyAlignment="1">
      <alignment horizontal="center" vertical="center"/>
    </xf>
    <xf numFmtId="198" fontId="44" fillId="0" borderId="17" xfId="4" applyNumberFormat="1" applyFont="1" applyBorder="1" applyAlignment="1">
      <alignment horizontal="center" vertical="center"/>
    </xf>
    <xf numFmtId="198" fontId="44" fillId="0" borderId="33" xfId="4" applyNumberFormat="1" applyFont="1" applyBorder="1" applyAlignment="1">
      <alignment horizontal="center" vertical="center"/>
    </xf>
    <xf numFmtId="196" fontId="45" fillId="0" borderId="103" xfId="4" applyNumberFormat="1" applyFont="1" applyBorder="1" applyAlignment="1">
      <alignment horizontal="center" vertical="center"/>
    </xf>
    <xf numFmtId="196" fontId="45" fillId="0" borderId="51" xfId="4" applyNumberFormat="1" applyFont="1" applyBorder="1" applyAlignment="1">
      <alignment horizontal="center" vertical="center"/>
    </xf>
    <xf numFmtId="196" fontId="45" fillId="0" borderId="109" xfId="4" applyNumberFormat="1" applyFont="1" applyBorder="1" applyAlignment="1">
      <alignment horizontal="center" vertical="center"/>
    </xf>
    <xf numFmtId="196" fontId="45" fillId="0" borderId="31" xfId="4" applyNumberFormat="1" applyFont="1" applyBorder="1" applyAlignment="1">
      <alignment horizontal="center" vertical="center"/>
    </xf>
    <xf numFmtId="196" fontId="45" fillId="0" borderId="0" xfId="4" applyNumberFormat="1" applyFont="1" applyBorder="1" applyAlignment="1">
      <alignment horizontal="center" vertical="center"/>
    </xf>
    <xf numFmtId="196" fontId="45" fillId="0" borderId="32" xfId="4" applyNumberFormat="1" applyFont="1" applyBorder="1" applyAlignment="1">
      <alignment horizontal="center" vertical="center"/>
    </xf>
    <xf numFmtId="196" fontId="45" fillId="0" borderId="26" xfId="4" applyNumberFormat="1" applyFont="1" applyBorder="1" applyAlignment="1">
      <alignment horizontal="center" vertical="center"/>
    </xf>
    <xf numFmtId="196" fontId="45" fillId="0" borderId="24" xfId="4" applyNumberFormat="1" applyFont="1" applyBorder="1" applyAlignment="1">
      <alignment horizontal="center" vertical="center"/>
    </xf>
    <xf numFmtId="196" fontId="45" fillId="0" borderId="25" xfId="4" applyNumberFormat="1" applyFont="1" applyBorder="1" applyAlignment="1">
      <alignment horizontal="center" vertical="center"/>
    </xf>
    <xf numFmtId="0" fontId="44" fillId="0" borderId="88" xfId="4" applyFont="1" applyFill="1" applyBorder="1" applyAlignment="1">
      <alignment horizontal="center" vertical="center"/>
    </xf>
    <xf numFmtId="0" fontId="44" fillId="0" borderId="22" xfId="4" applyFont="1" applyFill="1" applyBorder="1" applyAlignment="1">
      <alignment horizontal="center" vertical="center"/>
    </xf>
    <xf numFmtId="0" fontId="44" fillId="0" borderId="23" xfId="4" applyFont="1" applyFill="1" applyBorder="1" applyAlignment="1">
      <alignment horizontal="center" vertical="center"/>
    </xf>
    <xf numFmtId="0" fontId="44" fillId="0" borderId="118" xfId="4" applyFont="1" applyFill="1" applyBorder="1" applyAlignment="1">
      <alignment horizontal="center" vertical="center"/>
    </xf>
    <xf numFmtId="0" fontId="44" fillId="0" borderId="113" xfId="4" applyFont="1" applyFill="1" applyBorder="1" applyAlignment="1">
      <alignment horizontal="center" vertical="center"/>
    </xf>
    <xf numFmtId="0" fontId="44" fillId="0" borderId="114" xfId="4" applyFont="1" applyFill="1" applyBorder="1" applyAlignment="1">
      <alignment horizontal="center" vertical="center"/>
    </xf>
    <xf numFmtId="0" fontId="52" fillId="0" borderId="30" xfId="4" applyFont="1" applyFill="1" applyBorder="1" applyAlignment="1">
      <alignment horizontal="center" vertical="center"/>
    </xf>
    <xf numFmtId="0" fontId="52" fillId="0" borderId="22" xfId="4" applyFont="1" applyFill="1" applyBorder="1" applyAlignment="1">
      <alignment horizontal="center" vertical="center"/>
    </xf>
    <xf numFmtId="0" fontId="52" fillId="0" borderId="91" xfId="4" applyFont="1" applyFill="1" applyBorder="1" applyAlignment="1">
      <alignment horizontal="center" vertical="center"/>
    </xf>
    <xf numFmtId="0" fontId="52" fillId="0" borderId="112" xfId="4" applyFont="1" applyFill="1" applyBorder="1" applyAlignment="1">
      <alignment horizontal="center" vertical="center"/>
    </xf>
    <xf numFmtId="0" fontId="52" fillId="0" borderId="113" xfId="4" applyFont="1" applyFill="1" applyBorder="1" applyAlignment="1">
      <alignment horizontal="center" vertical="center"/>
    </xf>
    <xf numFmtId="0" fontId="52" fillId="0" borderId="116" xfId="4" applyFont="1" applyFill="1" applyBorder="1" applyAlignment="1">
      <alignment horizontal="center" vertical="center"/>
    </xf>
    <xf numFmtId="0" fontId="44" fillId="0" borderId="0" xfId="4" applyFont="1" applyBorder="1"/>
    <xf numFmtId="0" fontId="44" fillId="0" borderId="32" xfId="4" applyFont="1" applyBorder="1"/>
    <xf numFmtId="0" fontId="44" fillId="0" borderId="112" xfId="4" applyFont="1" applyBorder="1"/>
    <xf numFmtId="0" fontId="44" fillId="0" borderId="113" xfId="4" applyFont="1" applyBorder="1"/>
    <xf numFmtId="0" fontId="44" fillId="0" borderId="114" xfId="4" applyFont="1" applyBorder="1"/>
    <xf numFmtId="0" fontId="46" fillId="0" borderId="30" xfId="4" applyFont="1" applyFill="1" applyBorder="1" applyAlignment="1">
      <alignment horizontal="center" vertical="center"/>
    </xf>
    <xf numFmtId="0" fontId="46" fillId="0" borderId="22" xfId="4" applyFont="1" applyFill="1" applyBorder="1" applyAlignment="1">
      <alignment horizontal="center" vertical="center"/>
    </xf>
    <xf numFmtId="0" fontId="46" fillId="0" borderId="23" xfId="4" applyFont="1" applyFill="1" applyBorder="1" applyAlignment="1">
      <alignment horizontal="center" vertical="center"/>
    </xf>
    <xf numFmtId="0" fontId="44" fillId="0" borderId="1" xfId="4" applyFont="1" applyBorder="1" applyAlignment="1">
      <alignment horizontal="center" vertical="center" wrapText="1"/>
    </xf>
    <xf numFmtId="0" fontId="44" fillId="0" borderId="13" xfId="4" applyFont="1" applyBorder="1" applyAlignment="1">
      <alignment horizontal="center" vertical="center" wrapText="1"/>
    </xf>
    <xf numFmtId="0" fontId="44" fillId="0" borderId="14" xfId="4" applyFont="1" applyBorder="1" applyAlignment="1">
      <alignment horizontal="center" vertical="center" wrapText="1"/>
    </xf>
    <xf numFmtId="0" fontId="44" fillId="0" borderId="135" xfId="4" applyFont="1" applyBorder="1" applyAlignment="1">
      <alignment horizontal="center" vertical="center" wrapText="1"/>
    </xf>
    <xf numFmtId="0" fontId="44" fillId="0" borderId="16" xfId="4" applyFont="1" applyBorder="1" applyAlignment="1">
      <alignment horizontal="center" vertical="center" wrapText="1"/>
    </xf>
    <xf numFmtId="0" fontId="44" fillId="0" borderId="18" xfId="4" applyFont="1" applyBorder="1" applyAlignment="1">
      <alignment horizontal="center" vertical="center" wrapText="1"/>
    </xf>
    <xf numFmtId="0" fontId="44" fillId="0" borderId="19" xfId="4" applyFont="1" applyBorder="1" applyAlignment="1">
      <alignment horizontal="center" vertical="center" wrapText="1"/>
    </xf>
    <xf numFmtId="0" fontId="44" fillId="0" borderId="60" xfId="4" applyFont="1" applyBorder="1" applyAlignment="1">
      <alignment horizontal="center" vertical="center" wrapText="1"/>
    </xf>
    <xf numFmtId="0" fontId="45" fillId="0" borderId="103" xfId="4" applyFont="1" applyBorder="1" applyAlignment="1">
      <alignment horizontal="center" vertical="center" shrinkToFit="1"/>
    </xf>
    <xf numFmtId="0" fontId="45" fillId="0" borderId="51" xfId="4" applyFont="1" applyBorder="1" applyAlignment="1">
      <alignment horizontal="center" vertical="center" shrinkToFit="1"/>
    </xf>
    <xf numFmtId="0" fontId="45" fillId="0" borderId="109" xfId="4" applyFont="1" applyBorder="1" applyAlignment="1">
      <alignment horizontal="center" vertical="center" shrinkToFit="1"/>
    </xf>
    <xf numFmtId="0" fontId="45" fillId="0" borderId="31" xfId="4" applyFont="1" applyBorder="1" applyAlignment="1">
      <alignment horizontal="center" vertical="center" shrinkToFit="1"/>
    </xf>
    <xf numFmtId="0" fontId="45" fillId="0" borderId="0" xfId="4" applyFont="1" applyBorder="1" applyAlignment="1">
      <alignment horizontal="center" vertical="center" shrinkToFit="1"/>
    </xf>
    <xf numFmtId="0" fontId="45" fillId="0" borderId="32" xfId="4" applyFont="1" applyBorder="1" applyAlignment="1">
      <alignment horizontal="center" vertical="center" shrinkToFit="1"/>
    </xf>
    <xf numFmtId="0" fontId="45" fillId="0" borderId="26" xfId="4" applyFont="1" applyBorder="1" applyAlignment="1">
      <alignment horizontal="center" vertical="center" shrinkToFit="1"/>
    </xf>
    <xf numFmtId="0" fontId="45" fillId="0" borderId="24" xfId="4" applyFont="1" applyBorder="1" applyAlignment="1">
      <alignment horizontal="center" vertical="center" shrinkToFit="1"/>
    </xf>
    <xf numFmtId="0" fontId="45" fillId="0" borderId="25" xfId="4" applyFont="1" applyBorder="1" applyAlignment="1">
      <alignment horizontal="center" vertical="center" shrinkToFit="1"/>
    </xf>
    <xf numFmtId="0" fontId="44" fillId="0" borderId="100" xfId="4" applyFont="1" applyBorder="1" applyAlignment="1">
      <alignment horizontal="center" vertical="center"/>
    </xf>
    <xf numFmtId="0" fontId="44" fillId="0" borderId="101" xfId="4" applyFont="1" applyBorder="1" applyAlignment="1">
      <alignment horizontal="center" vertical="center"/>
    </xf>
    <xf numFmtId="0" fontId="44" fillId="0" borderId="97" xfId="4" applyFont="1" applyBorder="1" applyAlignment="1">
      <alignment horizontal="center" vertical="center"/>
    </xf>
    <xf numFmtId="0" fontId="44" fillId="0" borderId="96" xfId="4" applyFont="1" applyFill="1" applyBorder="1" applyAlignment="1">
      <alignment horizontal="center" vertical="center"/>
    </xf>
    <xf numFmtId="0" fontId="44" fillId="0" borderId="97" xfId="4" applyFont="1" applyFill="1" applyBorder="1" applyAlignment="1">
      <alignment horizontal="center" vertical="center"/>
    </xf>
    <xf numFmtId="185" fontId="50" fillId="0" borderId="26" xfId="4" applyNumberFormat="1" applyFont="1" applyBorder="1" applyAlignment="1">
      <alignment horizontal="center" vertical="center"/>
    </xf>
    <xf numFmtId="185" fontId="50" fillId="0" borderId="24" xfId="4" applyNumberFormat="1" applyFont="1" applyBorder="1" applyAlignment="1">
      <alignment horizontal="center" vertical="center"/>
    </xf>
    <xf numFmtId="185" fontId="50" fillId="0" borderId="25" xfId="4" applyNumberFormat="1" applyFont="1" applyBorder="1" applyAlignment="1">
      <alignment horizontal="center" vertical="center"/>
    </xf>
    <xf numFmtId="0" fontId="50" fillId="0" borderId="26" xfId="4" applyFont="1" applyBorder="1" applyAlignment="1">
      <alignment horizontal="center" vertical="center"/>
    </xf>
    <xf numFmtId="0" fontId="50" fillId="0" borderId="24" xfId="4" applyFont="1" applyBorder="1" applyAlignment="1">
      <alignment horizontal="center" vertical="center"/>
    </xf>
    <xf numFmtId="0" fontId="50" fillId="0" borderId="25" xfId="4" applyFont="1" applyBorder="1" applyAlignment="1">
      <alignment horizontal="center" vertical="center"/>
    </xf>
    <xf numFmtId="0" fontId="44" fillId="0" borderId="103" xfId="4" applyFont="1" applyFill="1" applyBorder="1" applyAlignment="1">
      <alignment horizontal="center" vertical="center"/>
    </xf>
    <xf numFmtId="0" fontId="44" fillId="0" borderId="51" xfId="4" applyFont="1" applyFill="1" applyBorder="1" applyAlignment="1">
      <alignment horizontal="center" vertical="center"/>
    </xf>
    <xf numFmtId="0" fontId="44" fillId="0" borderId="109" xfId="4" applyFont="1" applyFill="1" applyBorder="1" applyAlignment="1">
      <alignment horizontal="center" vertical="center"/>
    </xf>
    <xf numFmtId="0" fontId="44" fillId="0" borderId="0" xfId="4" applyFont="1" applyFill="1" applyBorder="1" applyAlignment="1">
      <alignment horizontal="center" vertical="center"/>
    </xf>
    <xf numFmtId="0" fontId="44" fillId="0" borderId="32" xfId="4" applyFont="1" applyFill="1" applyBorder="1" applyAlignment="1">
      <alignment horizontal="center" vertical="center"/>
    </xf>
    <xf numFmtId="0" fontId="44" fillId="0" borderId="26" xfId="4" applyFont="1" applyFill="1" applyBorder="1" applyAlignment="1">
      <alignment horizontal="center" vertical="center"/>
    </xf>
    <xf numFmtId="0" fontId="44" fillId="0" borderId="24" xfId="4" applyFont="1" applyFill="1" applyBorder="1" applyAlignment="1">
      <alignment horizontal="center" vertical="center"/>
    </xf>
    <xf numFmtId="0" fontId="44" fillId="0" borderId="25" xfId="4" applyFont="1" applyFill="1" applyBorder="1" applyAlignment="1">
      <alignment horizontal="center" vertical="center"/>
    </xf>
    <xf numFmtId="0" fontId="46" fillId="0" borderId="97" xfId="4" applyFont="1" applyBorder="1" applyAlignment="1">
      <alignment horizontal="center" vertical="center"/>
    </xf>
    <xf numFmtId="0" fontId="46" fillId="0" borderId="102" xfId="4" applyFont="1" applyBorder="1" applyAlignment="1">
      <alignment horizontal="center" vertical="center"/>
    </xf>
    <xf numFmtId="0" fontId="46" fillId="0" borderId="103" xfId="4" applyFont="1" applyBorder="1" applyAlignment="1">
      <alignment vertical="center"/>
    </xf>
    <xf numFmtId="0" fontId="46" fillId="0" borderId="51" xfId="4" applyFont="1" applyBorder="1" applyAlignment="1">
      <alignment vertical="center"/>
    </xf>
    <xf numFmtId="0" fontId="46" fillId="0" borderId="109" xfId="4" applyFont="1" applyBorder="1" applyAlignment="1">
      <alignment vertical="center"/>
    </xf>
    <xf numFmtId="0" fontId="46" fillId="0" borderId="26" xfId="4" applyFont="1" applyBorder="1" applyAlignment="1">
      <alignment vertical="center"/>
    </xf>
    <xf numFmtId="0" fontId="46" fillId="0" borderId="24" xfId="4" applyFont="1" applyBorder="1" applyAlignment="1">
      <alignment vertical="center"/>
    </xf>
    <xf numFmtId="0" fontId="46" fillId="0" borderId="25" xfId="4" applyFont="1" applyBorder="1" applyAlignment="1">
      <alignment vertical="center"/>
    </xf>
    <xf numFmtId="0" fontId="44" fillId="0" borderId="103" xfId="4" applyFont="1" applyBorder="1" applyAlignment="1">
      <alignment horizontal="center" wrapText="1"/>
    </xf>
    <xf numFmtId="0" fontId="44" fillId="0" borderId="51" xfId="4" applyFont="1" applyBorder="1" applyAlignment="1">
      <alignment horizontal="center" wrapText="1"/>
    </xf>
    <xf numFmtId="0" fontId="44" fillId="0" borderId="31" xfId="4" applyFont="1" applyBorder="1" applyAlignment="1">
      <alignment horizontal="center" wrapText="1"/>
    </xf>
    <xf numFmtId="0" fontId="44" fillId="0" borderId="0" xfId="4" applyFont="1" applyBorder="1" applyAlignment="1">
      <alignment horizontal="center" wrapText="1"/>
    </xf>
    <xf numFmtId="0" fontId="44" fillId="0" borderId="109" xfId="4" applyFont="1" applyBorder="1" applyAlignment="1">
      <alignment horizontal="center" wrapText="1"/>
    </xf>
    <xf numFmtId="0" fontId="44" fillId="0" borderId="32" xfId="4" applyFont="1" applyBorder="1" applyAlignment="1">
      <alignment horizontal="center" wrapText="1"/>
    </xf>
    <xf numFmtId="0" fontId="46" fillId="0" borderId="31" xfId="4" applyFont="1" applyBorder="1" applyAlignment="1">
      <alignment horizontal="center"/>
    </xf>
    <xf numFmtId="0" fontId="46" fillId="0" borderId="0" xfId="4" applyFont="1" applyBorder="1" applyAlignment="1">
      <alignment horizontal="center"/>
    </xf>
    <xf numFmtId="0" fontId="46" fillId="0" borderId="32" xfId="4" applyFont="1" applyBorder="1" applyAlignment="1">
      <alignment horizontal="center"/>
    </xf>
    <xf numFmtId="0" fontId="46" fillId="0" borderId="26" xfId="4" applyFont="1" applyBorder="1" applyAlignment="1">
      <alignment horizontal="center"/>
    </xf>
    <xf numFmtId="0" fontId="46" fillId="0" borderId="24" xfId="4" applyFont="1" applyBorder="1" applyAlignment="1">
      <alignment horizontal="center"/>
    </xf>
    <xf numFmtId="0" fontId="46" fillId="0" borderId="25" xfId="4" applyFont="1" applyBorder="1" applyAlignment="1">
      <alignment horizontal="center"/>
    </xf>
    <xf numFmtId="0" fontId="46" fillId="0" borderId="30" xfId="4" applyFont="1" applyFill="1" applyBorder="1" applyAlignment="1">
      <alignment horizontal="center" vertical="center" shrinkToFit="1"/>
    </xf>
    <xf numFmtId="0" fontId="46" fillId="0" borderId="22" xfId="4" applyFont="1" applyFill="1" applyBorder="1" applyAlignment="1">
      <alignment horizontal="center" vertical="center" shrinkToFit="1"/>
    </xf>
    <xf numFmtId="0" fontId="46" fillId="0" borderId="23" xfId="4" applyFont="1" applyFill="1" applyBorder="1" applyAlignment="1">
      <alignment horizontal="center" vertical="center" shrinkToFit="1"/>
    </xf>
    <xf numFmtId="0" fontId="46" fillId="0" borderId="26" xfId="4" applyFont="1" applyFill="1" applyBorder="1" applyAlignment="1">
      <alignment horizontal="center" vertical="center" shrinkToFit="1"/>
    </xf>
    <xf numFmtId="0" fontId="46" fillId="0" borderId="24" xfId="4" applyFont="1" applyFill="1" applyBorder="1" applyAlignment="1">
      <alignment horizontal="center" vertical="center" shrinkToFit="1"/>
    </xf>
    <xf numFmtId="0" fontId="46" fillId="0" borderId="25" xfId="4" applyFont="1" applyFill="1" applyBorder="1" applyAlignment="1">
      <alignment horizontal="center" vertical="center" shrinkToFit="1"/>
    </xf>
    <xf numFmtId="0" fontId="46" fillId="0" borderId="30" xfId="4" applyFont="1" applyBorder="1" applyAlignment="1">
      <alignment vertical="center"/>
    </xf>
    <xf numFmtId="0" fontId="46" fillId="0" borderId="22" xfId="4" applyFont="1" applyBorder="1" applyAlignment="1">
      <alignment vertical="center"/>
    </xf>
    <xf numFmtId="0" fontId="46" fillId="0" borderId="23" xfId="4" applyFont="1" applyBorder="1" applyAlignment="1">
      <alignment vertical="center"/>
    </xf>
    <xf numFmtId="0" fontId="46" fillId="0" borderId="112" xfId="4" applyFont="1" applyBorder="1" applyAlignment="1">
      <alignment vertical="center"/>
    </xf>
    <xf numFmtId="0" fontId="46" fillId="0" borderId="113" xfId="4" applyFont="1" applyBorder="1" applyAlignment="1">
      <alignment vertical="center"/>
    </xf>
    <xf numFmtId="0" fontId="46" fillId="0" borderId="114" xfId="4" applyFont="1" applyBorder="1" applyAlignment="1">
      <alignment vertical="center"/>
    </xf>
    <xf numFmtId="0" fontId="44" fillId="0" borderId="30" xfId="4" applyFont="1" applyFill="1" applyBorder="1" applyAlignment="1">
      <alignment horizontal="center" vertical="center" wrapText="1"/>
    </xf>
    <xf numFmtId="0" fontId="44" fillId="0" borderId="30" xfId="4" applyFont="1" applyFill="1" applyBorder="1" applyAlignment="1">
      <alignment horizontal="center" vertical="center"/>
    </xf>
    <xf numFmtId="0" fontId="44" fillId="0" borderId="136" xfId="4" applyFont="1" applyFill="1" applyBorder="1" applyAlignment="1">
      <alignment horizontal="center" vertical="center"/>
    </xf>
    <xf numFmtId="0" fontId="44" fillId="0" borderId="5" xfId="4" applyFont="1" applyFill="1" applyBorder="1" applyAlignment="1">
      <alignment horizontal="center" vertical="center"/>
    </xf>
    <xf numFmtId="0" fontId="44" fillId="0" borderId="137" xfId="4" applyFont="1" applyFill="1" applyBorder="1" applyAlignment="1">
      <alignment horizontal="center" vertical="center"/>
    </xf>
    <xf numFmtId="0" fontId="44" fillId="0" borderId="138" xfId="4" applyFont="1" applyFill="1" applyBorder="1" applyAlignment="1">
      <alignment horizontal="center" vertical="center" wrapText="1"/>
    </xf>
    <xf numFmtId="0" fontId="44" fillId="0" borderId="7" xfId="4" applyFont="1" applyFill="1" applyBorder="1" applyAlignment="1">
      <alignment horizontal="center" vertical="center" wrapText="1"/>
    </xf>
    <xf numFmtId="0" fontId="44" fillId="0" borderId="139" xfId="4" applyFont="1" applyFill="1" applyBorder="1" applyAlignment="1">
      <alignment horizontal="center" vertical="center" wrapText="1"/>
    </xf>
    <xf numFmtId="0" fontId="44" fillId="0" borderId="31" xfId="4" applyFont="1" applyFill="1" applyBorder="1" applyAlignment="1">
      <alignment horizontal="center" vertical="center" wrapText="1"/>
    </xf>
    <xf numFmtId="0" fontId="44" fillId="0" borderId="0" xfId="4" applyFont="1" applyFill="1" applyBorder="1" applyAlignment="1">
      <alignment horizontal="center" vertical="center" wrapText="1"/>
    </xf>
    <xf numFmtId="0" fontId="44" fillId="0" borderId="32" xfId="4" applyFont="1" applyFill="1" applyBorder="1" applyAlignment="1">
      <alignment horizontal="center" vertical="center" wrapText="1"/>
    </xf>
    <xf numFmtId="0" fontId="44" fillId="0" borderId="26" xfId="4" applyFont="1" applyFill="1" applyBorder="1" applyAlignment="1">
      <alignment horizontal="center" vertical="center" wrapText="1"/>
    </xf>
    <xf numFmtId="0" fontId="44" fillId="0" borderId="24" xfId="4" applyFont="1" applyFill="1" applyBorder="1" applyAlignment="1">
      <alignment horizontal="center" vertical="center" wrapText="1"/>
    </xf>
    <xf numFmtId="0" fontId="44" fillId="0" borderId="25" xfId="4" applyFont="1" applyFill="1" applyBorder="1" applyAlignment="1">
      <alignment horizontal="center" vertical="center" wrapText="1"/>
    </xf>
    <xf numFmtId="0" fontId="46" fillId="0" borderId="1" xfId="4" applyFont="1" applyBorder="1" applyAlignment="1">
      <alignment horizontal="center" vertical="center"/>
    </xf>
    <xf numFmtId="0" fontId="48" fillId="0" borderId="103" xfId="4" applyFont="1" applyBorder="1" applyAlignment="1">
      <alignment horizontal="center" vertical="center"/>
    </xf>
    <xf numFmtId="0" fontId="48" fillId="0" borderId="51" xfId="4" applyFont="1" applyBorder="1" applyAlignment="1">
      <alignment horizontal="center" vertical="center"/>
    </xf>
    <xf numFmtId="0" fontId="48" fillId="0" borderId="115" xfId="4" applyFont="1" applyBorder="1" applyAlignment="1">
      <alignment horizontal="center" vertical="center"/>
    </xf>
    <xf numFmtId="0" fontId="48" fillId="0" borderId="26" xfId="4" applyFont="1" applyBorder="1" applyAlignment="1">
      <alignment horizontal="center" vertical="center"/>
    </xf>
    <xf numFmtId="0" fontId="48" fillId="0" borderId="24" xfId="4" applyFont="1" applyBorder="1" applyAlignment="1">
      <alignment horizontal="center" vertical="center"/>
    </xf>
    <xf numFmtId="0" fontId="48" fillId="0" borderId="93" xfId="4" applyFont="1" applyBorder="1" applyAlignment="1">
      <alignment horizontal="center" vertical="center"/>
    </xf>
    <xf numFmtId="0" fontId="44" fillId="4" borderId="117" xfId="4" applyFont="1" applyFill="1" applyBorder="1" applyAlignment="1">
      <alignment horizontal="center" vertical="center"/>
    </xf>
    <xf numFmtId="0" fontId="44" fillId="4" borderId="109" xfId="4" applyFont="1" applyFill="1" applyBorder="1" applyAlignment="1">
      <alignment horizontal="center" vertical="center"/>
    </xf>
    <xf numFmtId="0" fontId="44" fillId="4" borderId="90" xfId="4" applyFont="1" applyFill="1" applyBorder="1" applyAlignment="1">
      <alignment horizontal="center" vertical="center"/>
    </xf>
    <xf numFmtId="0" fontId="44" fillId="4" borderId="25" xfId="4" applyFont="1" applyFill="1" applyBorder="1" applyAlignment="1">
      <alignment horizontal="center" vertical="center"/>
    </xf>
    <xf numFmtId="193" fontId="48" fillId="0" borderId="103" xfId="4" applyNumberFormat="1" applyFont="1" applyBorder="1" applyAlignment="1">
      <alignment horizontal="center" vertical="center"/>
    </xf>
    <xf numFmtId="193" fontId="48" fillId="0" borderId="51" xfId="4" applyNumberFormat="1" applyFont="1" applyBorder="1" applyAlignment="1">
      <alignment horizontal="center" vertical="center"/>
    </xf>
    <xf numFmtId="193" fontId="48" fillId="0" borderId="109" xfId="4" applyNumberFormat="1" applyFont="1" applyBorder="1" applyAlignment="1">
      <alignment horizontal="center" vertical="center"/>
    </xf>
    <xf numFmtId="193" fontId="48" fillId="0" borderId="31" xfId="4" applyNumberFormat="1" applyFont="1" applyBorder="1" applyAlignment="1">
      <alignment horizontal="center" vertical="center"/>
    </xf>
    <xf numFmtId="193" fontId="48" fillId="0" borderId="0" xfId="4" applyNumberFormat="1" applyFont="1" applyBorder="1" applyAlignment="1">
      <alignment horizontal="center" vertical="center"/>
    </xf>
    <xf numFmtId="193" fontId="48" fillId="0" borderId="32" xfId="4" applyNumberFormat="1" applyFont="1" applyBorder="1" applyAlignment="1">
      <alignment horizontal="center" vertical="center"/>
    </xf>
    <xf numFmtId="0" fontId="46" fillId="0" borderId="29" xfId="4" applyFont="1" applyBorder="1" applyAlignment="1">
      <alignment horizontal="center" vertical="center"/>
    </xf>
    <xf numFmtId="195" fontId="48" fillId="0" borderId="103" xfId="4" applyNumberFormat="1" applyFont="1" applyBorder="1" applyAlignment="1">
      <alignment horizontal="center" vertical="center"/>
    </xf>
    <xf numFmtId="195" fontId="48" fillId="0" borderId="51" xfId="4" applyNumberFormat="1" applyFont="1" applyBorder="1" applyAlignment="1">
      <alignment horizontal="center" vertical="center"/>
    </xf>
    <xf numFmtId="195" fontId="48" fillId="0" borderId="109" xfId="4" applyNumberFormat="1" applyFont="1" applyBorder="1" applyAlignment="1">
      <alignment horizontal="center" vertical="center"/>
    </xf>
    <xf numFmtId="195" fontId="48" fillId="0" borderId="112" xfId="4" applyNumberFormat="1" applyFont="1" applyBorder="1" applyAlignment="1">
      <alignment horizontal="center" vertical="center"/>
    </xf>
    <xf numFmtId="195" fontId="48" fillId="0" borderId="113" xfId="4" applyNumberFormat="1" applyFont="1" applyBorder="1" applyAlignment="1">
      <alignment horizontal="center" vertical="center"/>
    </xf>
    <xf numFmtId="195" fontId="48" fillId="0" borderId="114" xfId="4" applyNumberFormat="1" applyFont="1" applyBorder="1" applyAlignment="1">
      <alignment horizontal="center" vertical="center"/>
    </xf>
    <xf numFmtId="0" fontId="43" fillId="0" borderId="103" xfId="4" applyFont="1" applyBorder="1" applyAlignment="1">
      <alignment horizontal="center" vertical="center"/>
    </xf>
    <xf numFmtId="0" fontId="43" fillId="0" borderId="51" xfId="4" applyFont="1" applyBorder="1" applyAlignment="1">
      <alignment horizontal="center" vertical="center"/>
    </xf>
    <xf numFmtId="0" fontId="43" fillId="0" borderId="109" xfId="4" applyFont="1" applyBorder="1" applyAlignment="1">
      <alignment horizontal="center" vertical="center"/>
    </xf>
    <xf numFmtId="0" fontId="43" fillId="0" borderId="131" xfId="4" applyFont="1" applyBorder="1" applyAlignment="1">
      <alignment horizontal="center" vertical="center"/>
    </xf>
    <xf numFmtId="0" fontId="43" fillId="0" borderId="19" xfId="4" applyFont="1" applyBorder="1" applyAlignment="1">
      <alignment horizontal="center" vertical="center"/>
    </xf>
    <xf numFmtId="0" fontId="43" fillId="0" borderId="60" xfId="4" applyFont="1" applyBorder="1" applyAlignment="1">
      <alignment horizontal="center" vertical="center"/>
    </xf>
    <xf numFmtId="184" fontId="44" fillId="0" borderId="103" xfId="4" applyNumberFormat="1" applyFont="1" applyBorder="1" applyAlignment="1">
      <alignment horizontal="center" vertical="center"/>
    </xf>
    <xf numFmtId="184" fontId="44" fillId="0" borderId="51" xfId="4" applyNumberFormat="1" applyFont="1" applyBorder="1" applyAlignment="1">
      <alignment horizontal="center" vertical="center"/>
    </xf>
    <xf numFmtId="184" fontId="44" fillId="0" borderId="124" xfId="4" applyNumberFormat="1" applyFont="1" applyBorder="1" applyAlignment="1">
      <alignment horizontal="center" vertical="center"/>
    </xf>
    <xf numFmtId="184" fontId="44" fillId="0" borderId="131" xfId="4" applyNumberFormat="1" applyFont="1" applyBorder="1" applyAlignment="1">
      <alignment horizontal="center" vertical="center"/>
    </xf>
    <xf numFmtId="184" fontId="44" fillId="0" borderId="19" xfId="4" applyNumberFormat="1" applyFont="1" applyBorder="1" applyAlignment="1">
      <alignment horizontal="center" vertical="center"/>
    </xf>
    <xf numFmtId="184" fontId="44" fillId="0" borderId="20" xfId="4" applyNumberFormat="1" applyFont="1" applyBorder="1" applyAlignment="1">
      <alignment horizontal="center" vertical="center"/>
    </xf>
    <xf numFmtId="0" fontId="44" fillId="0" borderId="132" xfId="4" applyFont="1" applyBorder="1" applyAlignment="1">
      <alignment horizontal="center" vertical="center"/>
    </xf>
    <xf numFmtId="0" fontId="44" fillId="0" borderId="134" xfId="4" applyFont="1" applyBorder="1" applyAlignment="1">
      <alignment horizontal="center" vertical="center"/>
    </xf>
    <xf numFmtId="0" fontId="44" fillId="0" borderId="129" xfId="4" applyFont="1" applyBorder="1" applyAlignment="1">
      <alignment horizontal="center" vertical="center"/>
    </xf>
    <xf numFmtId="0" fontId="44" fillId="0" borderId="125" xfId="4" applyFont="1" applyFill="1" applyBorder="1" applyAlignment="1">
      <alignment horizontal="center" vertical="center"/>
    </xf>
    <xf numFmtId="0" fontId="44" fillId="0" borderId="126" xfId="4" applyFont="1" applyFill="1" applyBorder="1" applyAlignment="1">
      <alignment horizontal="center" vertical="center"/>
    </xf>
    <xf numFmtId="0" fontId="44" fillId="0" borderId="105" xfId="4" applyFont="1" applyFill="1" applyBorder="1" applyAlignment="1">
      <alignment horizontal="center" vertical="center"/>
    </xf>
    <xf numFmtId="0" fontId="44" fillId="0" borderId="127" xfId="4" applyFont="1" applyFill="1" applyBorder="1" applyAlignment="1">
      <alignment horizontal="center" vertical="center"/>
    </xf>
    <xf numFmtId="0" fontId="44" fillId="0" borderId="111" xfId="4" applyFont="1" applyFill="1" applyBorder="1" applyAlignment="1">
      <alignment horizontal="center" vertical="center"/>
    </xf>
    <xf numFmtId="0" fontId="44" fillId="0" borderId="128" xfId="4" applyFont="1" applyFill="1" applyBorder="1" applyAlignment="1">
      <alignment horizontal="center" vertical="center"/>
    </xf>
    <xf numFmtId="0" fontId="44" fillId="0" borderId="129" xfId="4" applyFont="1" applyFill="1" applyBorder="1" applyAlignment="1">
      <alignment horizontal="center" vertical="center"/>
    </xf>
    <xf numFmtId="0" fontId="44" fillId="0" borderId="99" xfId="4" applyFont="1" applyBorder="1" applyAlignment="1">
      <alignment horizontal="center" vertical="center" wrapText="1"/>
    </xf>
    <xf numFmtId="0" fontId="44" fillId="0" borderId="110" xfId="4" applyFont="1" applyBorder="1" applyAlignment="1">
      <alignment horizontal="center" vertical="center" wrapText="1"/>
    </xf>
    <xf numFmtId="0" fontId="44" fillId="0" borderId="115" xfId="4" applyFont="1" applyBorder="1" applyAlignment="1">
      <alignment horizontal="center" vertical="center"/>
    </xf>
    <xf numFmtId="0" fontId="44" fillId="0" borderId="92" xfId="4" applyFont="1" applyBorder="1" applyAlignment="1">
      <alignment horizontal="center" vertical="center"/>
    </xf>
    <xf numFmtId="0" fontId="46" fillId="0" borderId="31" xfId="4" applyFont="1" applyFill="1" applyBorder="1" applyAlignment="1">
      <alignment horizontal="center" vertical="center"/>
    </xf>
    <xf numFmtId="0" fontId="46" fillId="0" borderId="0" xfId="4" applyFont="1" applyFill="1" applyBorder="1" applyAlignment="1">
      <alignment horizontal="center" vertical="center"/>
    </xf>
    <xf numFmtId="0" fontId="46" fillId="0" borderId="32" xfId="4" applyFont="1" applyFill="1" applyBorder="1" applyAlignment="1">
      <alignment horizontal="center" vertical="center"/>
    </xf>
    <xf numFmtId="183" fontId="44" fillId="0" borderId="103" xfId="4" applyNumberFormat="1" applyFont="1" applyBorder="1" applyAlignment="1">
      <alignment horizontal="center" vertical="center"/>
    </xf>
    <xf numFmtId="183" fontId="44" fillId="0" borderId="51" xfId="4" applyNumberFormat="1" applyFont="1" applyBorder="1" applyAlignment="1">
      <alignment horizontal="center" vertical="center"/>
    </xf>
    <xf numFmtId="183" fontId="44" fillId="0" borderId="124" xfId="4" applyNumberFormat="1" applyFont="1" applyBorder="1" applyAlignment="1">
      <alignment horizontal="center" vertical="center"/>
    </xf>
    <xf numFmtId="183" fontId="44" fillId="0" borderId="26" xfId="4" applyNumberFormat="1" applyFont="1" applyBorder="1" applyAlignment="1">
      <alignment horizontal="center" vertical="center"/>
    </xf>
    <xf numFmtId="183" fontId="44" fillId="0" borderId="24" xfId="4" applyNumberFormat="1" applyFont="1" applyBorder="1" applyAlignment="1">
      <alignment horizontal="center" vertical="center"/>
    </xf>
    <xf numFmtId="183" fontId="44" fillId="0" borderId="33" xfId="4" applyNumberFormat="1" applyFont="1" applyBorder="1" applyAlignment="1">
      <alignment horizontal="center" vertical="center"/>
    </xf>
    <xf numFmtId="0" fontId="46" fillId="0" borderId="103" xfId="4" applyFont="1" applyFill="1" applyBorder="1" applyAlignment="1">
      <alignment horizontal="left" vertical="center" shrinkToFit="1"/>
    </xf>
    <xf numFmtId="0" fontId="46" fillId="0" borderId="51" xfId="4" applyFont="1" applyFill="1" applyBorder="1" applyAlignment="1">
      <alignment horizontal="left" vertical="center" shrinkToFit="1"/>
    </xf>
    <xf numFmtId="0" fontId="46" fillId="0" borderId="109" xfId="4" applyFont="1" applyFill="1" applyBorder="1" applyAlignment="1">
      <alignment horizontal="left" vertical="center" shrinkToFit="1"/>
    </xf>
    <xf numFmtId="0" fontId="46" fillId="0" borderId="26" xfId="4" applyFont="1" applyFill="1" applyBorder="1" applyAlignment="1">
      <alignment horizontal="left" vertical="center" shrinkToFit="1"/>
    </xf>
    <xf numFmtId="0" fontId="46" fillId="0" borderId="24" xfId="4" applyFont="1" applyFill="1" applyBorder="1" applyAlignment="1">
      <alignment horizontal="left" vertical="center" shrinkToFit="1"/>
    </xf>
    <xf numFmtId="0" fontId="46" fillId="0" borderId="25" xfId="4" applyFont="1" applyFill="1" applyBorder="1" applyAlignment="1">
      <alignment horizontal="left" vertical="center" shrinkToFit="1"/>
    </xf>
    <xf numFmtId="185" fontId="44" fillId="0" borderId="51" xfId="4" applyNumberFormat="1" applyFont="1" applyBorder="1" applyAlignment="1">
      <alignment horizontal="center" vertical="center"/>
    </xf>
    <xf numFmtId="185" fontId="44" fillId="0" borderId="124" xfId="4" applyNumberFormat="1" applyFont="1" applyBorder="1" applyAlignment="1">
      <alignment horizontal="center" vertical="center"/>
    </xf>
    <xf numFmtId="185" fontId="44" fillId="0" borderId="24" xfId="4" applyNumberFormat="1" applyFont="1" applyBorder="1" applyAlignment="1">
      <alignment horizontal="center" vertical="center"/>
    </xf>
    <xf numFmtId="185" fontId="44" fillId="0" borderId="33" xfId="4" applyNumberFormat="1" applyFont="1" applyBorder="1" applyAlignment="1">
      <alignment horizontal="center" vertical="center"/>
    </xf>
    <xf numFmtId="0" fontId="44" fillId="4" borderId="106" xfId="4" applyFont="1" applyFill="1" applyBorder="1" applyAlignment="1">
      <alignment horizontal="center" vertical="center"/>
    </xf>
    <xf numFmtId="0" fontId="44" fillId="4" borderId="101" xfId="4" applyFont="1" applyFill="1" applyBorder="1" applyAlignment="1">
      <alignment horizontal="center" vertical="center"/>
    </xf>
    <xf numFmtId="194" fontId="48" fillId="0" borderId="103" xfId="4" applyNumberFormat="1" applyFont="1" applyBorder="1" applyAlignment="1">
      <alignment horizontal="center" vertical="center"/>
    </xf>
    <xf numFmtId="194" fontId="48" fillId="0" borderId="51" xfId="4" applyNumberFormat="1" applyFont="1" applyBorder="1" applyAlignment="1">
      <alignment horizontal="center" vertical="center"/>
    </xf>
    <xf numFmtId="194" fontId="48" fillId="0" borderId="115" xfId="4" applyNumberFormat="1" applyFont="1" applyBorder="1" applyAlignment="1">
      <alignment horizontal="center" vertical="center"/>
    </xf>
    <xf numFmtId="194" fontId="48" fillId="0" borderId="112" xfId="4" applyNumberFormat="1" applyFont="1" applyBorder="1" applyAlignment="1">
      <alignment horizontal="center" vertical="center"/>
    </xf>
    <xf numFmtId="194" fontId="48" fillId="0" borderId="113" xfId="4" applyNumberFormat="1" applyFont="1" applyBorder="1" applyAlignment="1">
      <alignment horizontal="center" vertical="center"/>
    </xf>
    <xf numFmtId="194" fontId="48" fillId="0" borderId="116" xfId="4" applyNumberFormat="1" applyFont="1" applyBorder="1" applyAlignment="1">
      <alignment horizontal="center" vertical="center"/>
    </xf>
    <xf numFmtId="193" fontId="48" fillId="0" borderId="112" xfId="4" applyNumberFormat="1" applyFont="1" applyBorder="1" applyAlignment="1">
      <alignment horizontal="center" vertical="center"/>
    </xf>
    <xf numFmtId="193" fontId="48" fillId="0" borderId="113" xfId="4" applyNumberFormat="1" applyFont="1" applyBorder="1" applyAlignment="1">
      <alignment horizontal="center" vertical="center"/>
    </xf>
    <xf numFmtId="193" fontId="48" fillId="0" borderId="114" xfId="4" applyNumberFormat="1" applyFont="1" applyBorder="1" applyAlignment="1">
      <alignment horizontal="center" vertical="center"/>
    </xf>
    <xf numFmtId="0" fontId="44" fillId="4" borderId="123" xfId="4" applyFont="1" applyFill="1" applyBorder="1" applyAlignment="1">
      <alignment horizontal="center" vertical="center"/>
    </xf>
    <xf numFmtId="0" fontId="44" fillId="0" borderId="119" xfId="4" applyFont="1" applyBorder="1" applyAlignment="1">
      <alignment horizontal="center" vertical="center"/>
    </xf>
    <xf numFmtId="0" fontId="44" fillId="0" borderId="120" xfId="4" applyFont="1" applyBorder="1" applyAlignment="1">
      <alignment horizontal="center" vertical="center"/>
    </xf>
    <xf numFmtId="0" fontId="44" fillId="0" borderId="105" xfId="4" applyFont="1" applyBorder="1" applyAlignment="1">
      <alignment horizontal="center" vertical="center"/>
    </xf>
    <xf numFmtId="0" fontId="44" fillId="0" borderId="106" xfId="4" applyFont="1" applyBorder="1" applyAlignment="1">
      <alignment horizontal="center" vertical="center"/>
    </xf>
    <xf numFmtId="193" fontId="48" fillId="0" borderId="30" xfId="4" applyNumberFormat="1" applyFont="1" applyBorder="1" applyAlignment="1">
      <alignment horizontal="center" vertical="center"/>
    </xf>
    <xf numFmtId="193" fontId="48" fillId="0" borderId="22" xfId="4" applyNumberFormat="1" applyFont="1" applyBorder="1" applyAlignment="1">
      <alignment horizontal="center" vertical="center"/>
    </xf>
    <xf numFmtId="193" fontId="48" fillId="0" borderId="23" xfId="4" applyNumberFormat="1" applyFont="1" applyBorder="1" applyAlignment="1">
      <alignment horizontal="center" vertical="center"/>
    </xf>
    <xf numFmtId="0" fontId="44" fillId="0" borderId="102" xfId="4" applyFont="1" applyBorder="1" applyAlignment="1">
      <alignment horizontal="center" vertical="center"/>
    </xf>
    <xf numFmtId="0" fontId="44" fillId="0" borderId="22" xfId="4" applyFont="1" applyBorder="1" applyAlignment="1">
      <alignment horizontal="center" vertical="center" wrapText="1"/>
    </xf>
    <xf numFmtId="0" fontId="44" fillId="0" borderId="23" xfId="4" applyFont="1" applyBorder="1" applyAlignment="1">
      <alignment horizontal="center" vertical="center" wrapText="1"/>
    </xf>
    <xf numFmtId="0" fontId="44" fillId="0" borderId="98" xfId="4" applyFont="1" applyFill="1" applyBorder="1" applyAlignment="1">
      <alignment horizontal="center" vertical="center"/>
    </xf>
    <xf numFmtId="0" fontId="44" fillId="0" borderId="99" xfId="4" applyFont="1" applyFill="1" applyBorder="1" applyAlignment="1">
      <alignment horizontal="center" vertical="center"/>
    </xf>
    <xf numFmtId="0" fontId="44" fillId="0" borderId="100" xfId="4" applyFont="1" applyFill="1" applyBorder="1" applyAlignment="1">
      <alignment horizontal="center" vertical="center"/>
    </xf>
    <xf numFmtId="0" fontId="44" fillId="0" borderId="101" xfId="4" applyFont="1" applyFill="1" applyBorder="1" applyAlignment="1">
      <alignment horizontal="center" vertical="center"/>
    </xf>
    <xf numFmtId="0" fontId="44" fillId="0" borderId="103" xfId="4" applyFont="1" applyBorder="1" applyAlignment="1">
      <alignment horizontal="left" vertical="center"/>
    </xf>
    <xf numFmtId="0" fontId="44" fillId="0" borderId="51" xfId="4" applyFont="1" applyBorder="1" applyAlignment="1">
      <alignment horizontal="left" vertical="center"/>
    </xf>
    <xf numFmtId="0" fontId="44" fillId="0" borderId="26" xfId="4" applyFont="1" applyBorder="1" applyAlignment="1">
      <alignment horizontal="left" vertical="center"/>
    </xf>
    <xf numFmtId="0" fontId="44" fillId="0" borderId="24" xfId="4" applyFont="1" applyBorder="1" applyAlignment="1">
      <alignment horizontal="left" vertical="center"/>
    </xf>
    <xf numFmtId="0" fontId="44" fillId="0" borderId="104" xfId="4" applyFont="1" applyBorder="1" applyAlignment="1">
      <alignment horizontal="center" vertical="center"/>
    </xf>
    <xf numFmtId="0" fontId="43" fillId="0" borderId="105" xfId="4" applyFont="1" applyBorder="1" applyAlignment="1">
      <alignment horizontal="center" vertical="center"/>
    </xf>
    <xf numFmtId="0" fontId="43" fillId="0" borderId="106" xfId="4" applyFont="1" applyBorder="1" applyAlignment="1">
      <alignment horizontal="center" vertical="center"/>
    </xf>
    <xf numFmtId="0" fontId="43" fillId="0" borderId="101" xfId="4" applyFont="1" applyBorder="1" applyAlignment="1">
      <alignment horizontal="center" vertical="center"/>
    </xf>
    <xf numFmtId="0" fontId="43" fillId="0" borderId="107" xfId="4" applyFont="1" applyBorder="1" applyAlignment="1">
      <alignment horizontal="center" vertical="center"/>
    </xf>
    <xf numFmtId="0" fontId="43" fillId="0" borderId="108" xfId="4" applyFont="1" applyBorder="1" applyAlignment="1">
      <alignment horizontal="center" vertical="center"/>
    </xf>
    <xf numFmtId="0" fontId="43" fillId="0" borderId="104" xfId="4" applyFont="1" applyBorder="1" applyAlignment="1">
      <alignment horizontal="center" vertical="center"/>
    </xf>
    <xf numFmtId="0" fontId="44" fillId="0" borderId="103" xfId="4" applyFont="1" applyBorder="1" applyAlignment="1">
      <alignment horizontal="left" vertical="top"/>
    </xf>
    <xf numFmtId="0" fontId="44" fillId="0" borderId="51" xfId="4" applyFont="1" applyBorder="1" applyAlignment="1">
      <alignment horizontal="left" vertical="top"/>
    </xf>
    <xf numFmtId="0" fontId="44" fillId="0" borderId="109" xfId="4" applyFont="1" applyBorder="1" applyAlignment="1">
      <alignment horizontal="left" vertical="top"/>
    </xf>
    <xf numFmtId="0" fontId="44" fillId="0" borderId="26" xfId="4" applyFont="1" applyBorder="1" applyAlignment="1">
      <alignment horizontal="left" vertical="top"/>
    </xf>
    <xf numFmtId="0" fontId="44" fillId="0" borderId="24" xfId="4" applyFont="1" applyBorder="1" applyAlignment="1">
      <alignment horizontal="left" vertical="top"/>
    </xf>
    <xf numFmtId="0" fontId="44" fillId="0" borderId="25" xfId="4" applyFont="1" applyBorder="1" applyAlignment="1">
      <alignment horizontal="left" vertical="top"/>
    </xf>
    <xf numFmtId="0" fontId="44" fillId="0" borderId="109" xfId="4" applyFont="1" applyBorder="1" applyAlignment="1">
      <alignment horizontal="left" vertical="center"/>
    </xf>
    <xf numFmtId="0" fontId="44" fillId="0" borderId="25" xfId="4" applyFont="1" applyBorder="1" applyAlignment="1">
      <alignment horizontal="left" vertical="center"/>
    </xf>
    <xf numFmtId="0" fontId="46" fillId="0" borderId="103" xfId="4" applyFont="1" applyBorder="1" applyAlignment="1">
      <alignment horizontal="center" vertical="center"/>
    </xf>
    <xf numFmtId="0" fontId="46" fillId="0" borderId="51" xfId="4" applyFont="1" applyBorder="1" applyAlignment="1">
      <alignment horizontal="center" vertical="center"/>
    </xf>
    <xf numFmtId="0" fontId="46" fillId="0" borderId="109" xfId="4" applyFont="1" applyBorder="1" applyAlignment="1">
      <alignment horizontal="center" vertical="center"/>
    </xf>
    <xf numFmtId="0" fontId="46" fillId="0" borderId="31" xfId="4" applyFont="1" applyBorder="1" applyAlignment="1">
      <alignment horizontal="center" vertical="center"/>
    </xf>
    <xf numFmtId="0" fontId="46" fillId="0" borderId="0" xfId="4" applyFont="1" applyBorder="1" applyAlignment="1">
      <alignment horizontal="center" vertical="center"/>
    </xf>
    <xf numFmtId="0" fontId="46" fillId="0" borderId="32" xfId="4" applyFont="1" applyBorder="1" applyAlignment="1">
      <alignment horizontal="center" vertical="center"/>
    </xf>
    <xf numFmtId="0" fontId="46" fillId="0" borderId="112" xfId="4" applyFont="1" applyBorder="1" applyAlignment="1">
      <alignment horizontal="center" vertical="center"/>
    </xf>
    <xf numFmtId="0" fontId="46" fillId="0" borderId="113" xfId="4" applyFont="1" applyBorder="1" applyAlignment="1">
      <alignment horizontal="center" vertical="center"/>
    </xf>
    <xf numFmtId="0" fontId="46" fillId="0" borderId="114" xfId="4" applyFont="1" applyBorder="1" applyAlignment="1">
      <alignment horizontal="center" vertical="center"/>
    </xf>
    <xf numFmtId="181" fontId="44" fillId="0" borderId="103" xfId="4" applyNumberFormat="1" applyFont="1" applyBorder="1" applyAlignment="1">
      <alignment horizontal="right" vertical="center"/>
    </xf>
    <xf numFmtId="181" fontId="44" fillId="0" borderId="51" xfId="4" applyNumberFormat="1" applyFont="1" applyBorder="1" applyAlignment="1">
      <alignment horizontal="right" vertical="center"/>
    </xf>
    <xf numFmtId="181" fontId="44" fillId="0" borderId="109" xfId="4" applyNumberFormat="1" applyFont="1" applyBorder="1" applyAlignment="1">
      <alignment horizontal="right" vertical="center"/>
    </xf>
    <xf numFmtId="181" fontId="44" fillId="0" borderId="112" xfId="4" applyNumberFormat="1" applyFont="1" applyBorder="1" applyAlignment="1">
      <alignment horizontal="right" vertical="center"/>
    </xf>
    <xf numFmtId="181" fontId="44" fillId="0" borderId="113" xfId="4" applyNumberFormat="1" applyFont="1" applyBorder="1" applyAlignment="1">
      <alignment horizontal="right" vertical="center"/>
    </xf>
    <xf numFmtId="181" fontId="44" fillId="0" borderId="114" xfId="4" applyNumberFormat="1" applyFont="1" applyBorder="1" applyAlignment="1">
      <alignment horizontal="right" vertical="center"/>
    </xf>
    <xf numFmtId="0" fontId="44" fillId="0" borderId="93" xfId="4" applyFont="1" applyBorder="1" applyAlignment="1">
      <alignment horizontal="center" vertical="center"/>
    </xf>
    <xf numFmtId="179" fontId="47" fillId="0" borderId="88" xfId="4" applyNumberFormat="1" applyFont="1" applyBorder="1" applyAlignment="1">
      <alignment horizontal="distributed" vertical="center" indent="1"/>
    </xf>
    <xf numFmtId="179" fontId="47" fillId="0" borderId="22" xfId="4" applyNumberFormat="1" applyFont="1" applyBorder="1" applyAlignment="1">
      <alignment horizontal="distributed" vertical="center" indent="1"/>
    </xf>
    <xf numFmtId="179" fontId="47" fillId="0" borderId="23" xfId="4" applyNumberFormat="1" applyFont="1" applyBorder="1" applyAlignment="1">
      <alignment horizontal="distributed" vertical="center" indent="1"/>
    </xf>
    <xf numFmtId="179" fontId="47" fillId="0" borderId="89" xfId="4" applyNumberFormat="1" applyFont="1" applyBorder="1" applyAlignment="1">
      <alignment horizontal="distributed" vertical="center" indent="1"/>
    </xf>
    <xf numFmtId="179" fontId="47" fillId="0" borderId="0" xfId="4" applyNumberFormat="1" applyFont="1" applyBorder="1" applyAlignment="1">
      <alignment horizontal="distributed" vertical="center" indent="1"/>
    </xf>
    <xf numFmtId="179" fontId="47" fillId="0" borderId="32" xfId="4" applyNumberFormat="1" applyFont="1" applyBorder="1" applyAlignment="1">
      <alignment horizontal="distributed" vertical="center" indent="1"/>
    </xf>
    <xf numFmtId="179" fontId="47" fillId="0" borderId="90" xfId="4" applyNumberFormat="1" applyFont="1" applyBorder="1" applyAlignment="1">
      <alignment horizontal="distributed" vertical="center" indent="1"/>
    </xf>
    <xf numFmtId="179" fontId="47" fillId="0" borderId="24" xfId="4" applyNumberFormat="1" applyFont="1" applyBorder="1" applyAlignment="1">
      <alignment horizontal="distributed" vertical="center" indent="1"/>
    </xf>
    <xf numFmtId="179" fontId="47" fillId="0" borderId="25" xfId="4" applyNumberFormat="1" applyFont="1" applyBorder="1" applyAlignment="1">
      <alignment horizontal="distributed" vertical="center" indent="1"/>
    </xf>
    <xf numFmtId="0" fontId="44" fillId="0" borderId="86" xfId="4" applyFont="1" applyBorder="1" applyAlignment="1">
      <alignment horizontal="center" vertical="center"/>
    </xf>
    <xf numFmtId="0" fontId="44" fillId="0" borderId="87" xfId="4" applyFont="1" applyBorder="1" applyAlignment="1">
      <alignment horizontal="center" vertical="center"/>
    </xf>
    <xf numFmtId="178" fontId="45" fillId="0" borderId="88" xfId="4" applyNumberFormat="1" applyFont="1" applyBorder="1" applyAlignment="1">
      <alignment horizontal="center" vertical="center"/>
    </xf>
    <xf numFmtId="178" fontId="45" fillId="0" borderId="22" xfId="4" applyNumberFormat="1" applyFont="1" applyBorder="1" applyAlignment="1">
      <alignment horizontal="center" vertical="center"/>
    </xf>
    <xf numFmtId="178" fontId="45" fillId="0" borderId="23" xfId="4" applyNumberFormat="1" applyFont="1" applyBorder="1" applyAlignment="1">
      <alignment horizontal="center" vertical="center"/>
    </xf>
    <xf numFmtId="178" fontId="45" fillId="0" borderId="89" xfId="4" applyNumberFormat="1" applyFont="1" applyBorder="1" applyAlignment="1">
      <alignment horizontal="center" vertical="center"/>
    </xf>
    <xf numFmtId="178" fontId="45" fillId="0" borderId="0" xfId="4" applyNumberFormat="1" applyFont="1" applyBorder="1" applyAlignment="1">
      <alignment horizontal="center" vertical="center"/>
    </xf>
    <xf numFmtId="178" fontId="45" fillId="0" borderId="32" xfId="4" applyNumberFormat="1" applyFont="1" applyBorder="1" applyAlignment="1">
      <alignment horizontal="center" vertical="center"/>
    </xf>
    <xf numFmtId="178" fontId="45" fillId="0" borderId="90" xfId="4" applyNumberFormat="1" applyFont="1" applyBorder="1" applyAlignment="1">
      <alignment horizontal="center" vertical="center"/>
    </xf>
    <xf numFmtId="178" fontId="45" fillId="0" borderId="24" xfId="4" applyNumberFormat="1" applyFont="1" applyBorder="1" applyAlignment="1">
      <alignment horizontal="center" vertical="center"/>
    </xf>
    <xf numFmtId="178" fontId="45" fillId="0" borderId="25" xfId="4" applyNumberFormat="1" applyFont="1" applyBorder="1" applyAlignment="1">
      <alignment horizontal="center" vertical="center"/>
    </xf>
    <xf numFmtId="0" fontId="45" fillId="0" borderId="94" xfId="4" applyFont="1" applyBorder="1" applyAlignment="1">
      <alignment horizontal="center" vertical="center"/>
    </xf>
    <xf numFmtId="0" fontId="45" fillId="0" borderId="87" xfId="4" applyFont="1" applyBorder="1" applyAlignment="1">
      <alignment horizontal="center" vertical="center"/>
    </xf>
    <xf numFmtId="0" fontId="45" fillId="0" borderId="95" xfId="4" applyFont="1" applyBorder="1" applyAlignment="1">
      <alignment horizontal="center" vertical="center"/>
    </xf>
    <xf numFmtId="0" fontId="45" fillId="0" borderId="88" xfId="4" applyFont="1" applyBorder="1" applyAlignment="1">
      <alignment horizontal="center" vertical="center" shrinkToFit="1"/>
    </xf>
    <xf numFmtId="0" fontId="45" fillId="0" borderId="22" xfId="4" applyFont="1" applyBorder="1" applyAlignment="1">
      <alignment horizontal="center" vertical="center" shrinkToFit="1"/>
    </xf>
    <xf numFmtId="0" fontId="45" fillId="0" borderId="89" xfId="4" applyFont="1" applyBorder="1" applyAlignment="1">
      <alignment horizontal="center" vertical="center" shrinkToFit="1"/>
    </xf>
    <xf numFmtId="0" fontId="45" fillId="0" borderId="90" xfId="4" applyFont="1" applyBorder="1" applyAlignment="1">
      <alignment horizontal="center" vertical="center" shrinkToFit="1"/>
    </xf>
    <xf numFmtId="0" fontId="45" fillId="0" borderId="23" xfId="4" applyFont="1" applyBorder="1" applyAlignment="1">
      <alignment horizontal="center" vertical="center" shrinkToFit="1"/>
    </xf>
    <xf numFmtId="0" fontId="45" fillId="0" borderId="88" xfId="4" applyFont="1" applyBorder="1" applyAlignment="1">
      <alignment horizontal="center" vertical="center"/>
    </xf>
    <xf numFmtId="0" fontId="45" fillId="0" borderId="22" xfId="4" applyFont="1" applyBorder="1" applyAlignment="1">
      <alignment horizontal="center" vertical="center"/>
    </xf>
    <xf numFmtId="0" fontId="45" fillId="0" borderId="23" xfId="4" applyFont="1" applyBorder="1" applyAlignment="1">
      <alignment horizontal="center" vertical="center"/>
    </xf>
    <xf numFmtId="0" fontId="45" fillId="0" borderId="89" xfId="4" applyFont="1" applyBorder="1" applyAlignment="1">
      <alignment horizontal="center" vertical="center"/>
    </xf>
    <xf numFmtId="0" fontId="45" fillId="0" borderId="90" xfId="4" applyFont="1" applyBorder="1" applyAlignment="1">
      <alignment horizontal="center" vertical="center"/>
    </xf>
    <xf numFmtId="0" fontId="45" fillId="0" borderId="30" xfId="4" applyFont="1" applyBorder="1" applyAlignment="1">
      <alignment horizontal="center" vertical="center"/>
    </xf>
    <xf numFmtId="0" fontId="42" fillId="0" borderId="0" xfId="4" applyFont="1" applyAlignment="1">
      <alignment horizontal="center" vertical="center"/>
    </xf>
  </cellXfs>
  <cellStyles count="5">
    <cellStyle name="ハイパーリンク" xfId="1" builtinId="8"/>
    <cellStyle name="標準" xfId="0" builtinId="0"/>
    <cellStyle name="標準 2" xfId="2"/>
    <cellStyle name="標準 3" xfId="3"/>
    <cellStyle name="標準 4" xfId="4"/>
  </cellStyles>
  <dxfs count="32">
    <dxf>
      <fill>
        <patternFill>
          <bgColor indexed="43"/>
        </patternFill>
      </fill>
    </dxf>
    <dxf>
      <font>
        <b/>
        <i val="0"/>
        <condense val="0"/>
        <extend val="0"/>
        <color indexed="1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G$78" lockText="1" noThreeD="1"/>
</file>

<file path=xl/ctrlProps/ctrlProp2.xml><?xml version="1.0" encoding="utf-8"?>
<formControlPr xmlns="http://schemas.microsoft.com/office/spreadsheetml/2009/9/main" objectType="CheckBox" fmlaLink="$H$132" lockText="1" noThreeD="1"/>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wmf"/><Relationship Id="rId5" Type="http://schemas.openxmlformats.org/officeDocument/2006/relationships/image" Target="../media/image27.wmf"/><Relationship Id="rId4" Type="http://schemas.openxmlformats.org/officeDocument/2006/relationships/image" Target="../media/image26.wmf"/></Relationships>
</file>

<file path=xl/drawings/_rels/drawing15.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emf"/></Relationships>
</file>

<file path=xl/drawings/_rels/drawing6.xml.rels><?xml version="1.0" encoding="UTF-8" standalone="yes"?>
<Relationships xmlns="http://schemas.openxmlformats.org/package/2006/relationships"><Relationship Id="rId1" Type="http://schemas.openxmlformats.org/officeDocument/2006/relationships/image" Target="../media/image14.wmf"/></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emf"/></Relationships>
</file>

<file path=xl/drawings/_rels/drawing9.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1</xdr:col>
      <xdr:colOff>2076450</xdr:colOff>
      <xdr:row>0</xdr:row>
      <xdr:rowOff>0</xdr:rowOff>
    </xdr:from>
    <xdr:to>
      <xdr:col>4</xdr:col>
      <xdr:colOff>6534150</xdr:colOff>
      <xdr:row>9</xdr:row>
      <xdr:rowOff>152400</xdr:rowOff>
    </xdr:to>
    <xdr:sp macro="" textlink="">
      <xdr:nvSpPr>
        <xdr:cNvPr id="2" name="テキスト ボックス 1"/>
        <xdr:cNvSpPr txBox="1"/>
      </xdr:nvSpPr>
      <xdr:spPr>
        <a:xfrm>
          <a:off x="2762250" y="0"/>
          <a:ext cx="8972550" cy="1695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以下の設備改修については，当社からの自家用図面確認・協議票送付を省略させていただきますので，当ファイルの提出は不要です。</a:t>
          </a:r>
          <a:endParaRPr kumimoji="1" lang="en-US" altLang="ja-JP" sz="1100"/>
        </a:p>
        <a:p>
          <a:r>
            <a:rPr kumimoji="1" lang="ja-JP" altLang="en-US" sz="1100"/>
            <a:t>なお，設備改修に対するお願い事項については，以下のシートをご参照くださいますようお願いいたします。</a:t>
          </a:r>
          <a:endParaRPr kumimoji="1" lang="en-US" altLang="ja-JP" sz="1100"/>
        </a:p>
        <a:p>
          <a:endParaRPr kumimoji="1" lang="en-US" altLang="ja-JP" sz="1100"/>
        </a:p>
        <a:p>
          <a:r>
            <a:rPr kumimoji="1" lang="ja-JP" altLang="en-US" sz="1100"/>
            <a:t>　シートＮｏ　　シート名　　　　　　　　　　　　　　内　　　　　　容</a:t>
          </a:r>
          <a:endParaRPr kumimoji="1" lang="en-US" altLang="ja-JP" sz="1100"/>
        </a:p>
        <a:p>
          <a:r>
            <a:rPr kumimoji="1" lang="ja-JP" altLang="en-US" sz="1100"/>
            <a:t>　　⑤</a:t>
          </a:r>
          <a:r>
            <a:rPr kumimoji="1" lang="en-US" altLang="ja-JP" sz="1100"/>
            <a:t>-5</a:t>
          </a:r>
          <a:r>
            <a:rPr kumimoji="1" lang="ja-JP" altLang="en-US" sz="1100"/>
            <a:t>　　　　開閉器　　　</a:t>
          </a:r>
          <a:r>
            <a:rPr kumimoji="1" lang="en-US" altLang="ja-JP" sz="1100"/>
            <a:t>PAS</a:t>
          </a:r>
          <a:r>
            <a:rPr kumimoji="1" lang="ja-JP" altLang="en-US" sz="1100"/>
            <a:t>（</a:t>
          </a:r>
          <a:r>
            <a:rPr kumimoji="1" lang="en-US" altLang="ja-JP" sz="1100"/>
            <a:t>PGS</a:t>
          </a:r>
          <a:r>
            <a:rPr kumimoji="1" lang="ja-JP" altLang="en-US" sz="1100"/>
            <a:t>を含む）および</a:t>
          </a:r>
          <a:r>
            <a:rPr kumimoji="1" lang="en-US" altLang="ja-JP" sz="1100"/>
            <a:t>UGS</a:t>
          </a:r>
          <a:r>
            <a:rPr kumimoji="1" lang="ja-JP" altLang="en-US" sz="1100"/>
            <a:t>（</a:t>
          </a:r>
          <a:r>
            <a:rPr kumimoji="1" lang="en-US" altLang="ja-JP" sz="1100"/>
            <a:t>UAS</a:t>
          </a:r>
          <a:r>
            <a:rPr kumimoji="1" lang="ja-JP" altLang="en-US" sz="1100"/>
            <a:t>を含む）の新設および取替 </a:t>
          </a:r>
          <a:r>
            <a:rPr kumimoji="1" lang="en-US" altLang="ja-JP" sz="1100"/>
            <a:t/>
          </a:r>
          <a:br>
            <a:rPr kumimoji="1" lang="en-US" altLang="ja-JP" sz="1100"/>
          </a:br>
          <a:r>
            <a:rPr kumimoji="1" lang="ja-JP" altLang="en-US" sz="1100"/>
            <a:t>　　⑤</a:t>
          </a:r>
          <a:r>
            <a:rPr kumimoji="1" lang="en-US" altLang="ja-JP" sz="1100"/>
            <a:t>-6</a:t>
          </a:r>
          <a:r>
            <a:rPr kumimoji="1" lang="ja-JP" altLang="en-US" sz="1100"/>
            <a:t>　　　　ケーブル　　引込ケーブルの張替 </a:t>
          </a:r>
          <a:r>
            <a:rPr kumimoji="1" lang="en-US" altLang="ja-JP" sz="1100"/>
            <a:t/>
          </a:r>
          <a:br>
            <a:rPr kumimoji="1" lang="en-US" altLang="ja-JP" sz="1100"/>
          </a:br>
          <a:r>
            <a:rPr kumimoji="1" lang="ja-JP" altLang="en-US" sz="1100"/>
            <a:t>　　⑤</a:t>
          </a:r>
          <a:r>
            <a:rPr kumimoji="1" lang="en-US" altLang="ja-JP" sz="1100"/>
            <a:t>-7</a:t>
          </a:r>
          <a:r>
            <a:rPr kumimoji="1" lang="ja-JP" altLang="en-US" sz="1100"/>
            <a:t>　　　　遮断器　　　主遮断装置（</a:t>
          </a:r>
          <a:r>
            <a:rPr kumimoji="1" lang="en-US" altLang="ja-JP" sz="1100"/>
            <a:t>LBS</a:t>
          </a:r>
          <a:r>
            <a:rPr kumimoji="1" lang="ja-JP" altLang="en-US" sz="1100"/>
            <a:t>，</a:t>
          </a:r>
          <a:r>
            <a:rPr kumimoji="1" lang="en-US" altLang="ja-JP" sz="1100"/>
            <a:t>VCB</a:t>
          </a:r>
          <a:r>
            <a:rPr kumimoji="1" lang="ja-JP" altLang="en-US" sz="1100"/>
            <a:t>）のみの取替 </a:t>
          </a:r>
          <a:r>
            <a:rPr kumimoji="1" lang="en-US" altLang="ja-JP" sz="1100"/>
            <a:t/>
          </a:r>
          <a:br>
            <a:rPr kumimoji="1" lang="en-US" altLang="ja-JP" sz="1100"/>
          </a:br>
          <a:r>
            <a:rPr kumimoji="1" lang="ja-JP" altLang="en-US" sz="1100"/>
            <a:t>　　⑤</a:t>
          </a:r>
          <a:r>
            <a:rPr kumimoji="1" lang="en-US" altLang="ja-JP" sz="1100"/>
            <a:t>-8</a:t>
          </a:r>
          <a:r>
            <a:rPr kumimoji="1" lang="ja-JP" altLang="en-US" sz="1100"/>
            <a:t>　　　　Ｔｒ・ＳＣ　　　変圧器およびコンデンサの同容量取替 </a:t>
          </a:r>
        </a:p>
      </xdr:txBody>
    </xdr:sp>
    <xdr:clientData/>
  </xdr:twoCellAnchor>
  <xdr:twoCellAnchor>
    <xdr:from>
      <xdr:col>0</xdr:col>
      <xdr:colOff>142875</xdr:colOff>
      <xdr:row>1</xdr:row>
      <xdr:rowOff>95250</xdr:rowOff>
    </xdr:from>
    <xdr:to>
      <xdr:col>1</xdr:col>
      <xdr:colOff>1847850</xdr:colOff>
      <xdr:row>8</xdr:row>
      <xdr:rowOff>133350</xdr:rowOff>
    </xdr:to>
    <xdr:sp macro="" textlink="">
      <xdr:nvSpPr>
        <xdr:cNvPr id="3" name="テキスト ボックス 2"/>
        <xdr:cNvSpPr txBox="1"/>
      </xdr:nvSpPr>
      <xdr:spPr>
        <a:xfrm>
          <a:off x="142875" y="266700"/>
          <a:ext cx="239077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各シートの説明</a:t>
          </a:r>
          <a:endParaRPr kumimoji="1" lang="en-US" altLang="ja-JP" sz="2000"/>
        </a:p>
      </xdr:txBody>
    </xdr:sp>
    <xdr:clientData/>
  </xdr:twoCellAnchor>
  <xdr:twoCellAnchor>
    <xdr:from>
      <xdr:col>1</xdr:col>
      <xdr:colOff>2200275</xdr:colOff>
      <xdr:row>4</xdr:row>
      <xdr:rowOff>76200</xdr:rowOff>
    </xdr:from>
    <xdr:to>
      <xdr:col>4</xdr:col>
      <xdr:colOff>2981325</xdr:colOff>
      <xdr:row>4</xdr:row>
      <xdr:rowOff>76200</xdr:rowOff>
    </xdr:to>
    <xdr:cxnSp macro="">
      <xdr:nvCxnSpPr>
        <xdr:cNvPr id="5" name="直線コネクタ 4"/>
        <xdr:cNvCxnSpPr/>
      </xdr:nvCxnSpPr>
      <xdr:spPr>
        <a:xfrm>
          <a:off x="2886075" y="762000"/>
          <a:ext cx="5295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3</xdr:row>
      <xdr:rowOff>76200</xdr:rowOff>
    </xdr:from>
    <xdr:to>
      <xdr:col>2</xdr:col>
      <xdr:colOff>190500</xdr:colOff>
      <xdr:row>8</xdr:row>
      <xdr:rowOff>114300</xdr:rowOff>
    </xdr:to>
    <xdr:cxnSp macro="">
      <xdr:nvCxnSpPr>
        <xdr:cNvPr id="7" name="直線コネクタ 6"/>
        <xdr:cNvCxnSpPr/>
      </xdr:nvCxnSpPr>
      <xdr:spPr>
        <a:xfrm>
          <a:off x="3552825" y="590550"/>
          <a:ext cx="0" cy="895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914400</xdr:colOff>
      <xdr:row>3</xdr:row>
      <xdr:rowOff>76200</xdr:rowOff>
    </xdr:from>
    <xdr:to>
      <xdr:col>2</xdr:col>
      <xdr:colOff>914400</xdr:colOff>
      <xdr:row>8</xdr:row>
      <xdr:rowOff>114300</xdr:rowOff>
    </xdr:to>
    <xdr:cxnSp macro="">
      <xdr:nvCxnSpPr>
        <xdr:cNvPr id="15" name="直線コネクタ 14"/>
        <xdr:cNvCxnSpPr/>
      </xdr:nvCxnSpPr>
      <xdr:spPr>
        <a:xfrm>
          <a:off x="4276725" y="590550"/>
          <a:ext cx="0" cy="895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323850</xdr:colOff>
      <xdr:row>1</xdr:row>
      <xdr:rowOff>87313</xdr:rowOff>
    </xdr:from>
    <xdr:to>
      <xdr:col>10</xdr:col>
      <xdr:colOff>342900</xdr:colOff>
      <xdr:row>4</xdr:row>
      <xdr:rowOff>61913</xdr:rowOff>
    </xdr:to>
    <xdr:sp macro="" textlink="">
      <xdr:nvSpPr>
        <xdr:cNvPr id="2" name="Rectangle 172"/>
        <xdr:cNvSpPr>
          <a:spLocks noGrp="1" noChangeArrowheads="1"/>
        </xdr:cNvSpPr>
      </xdr:nvSpPr>
      <xdr:spPr bwMode="auto">
        <a:xfrm>
          <a:off x="1009650" y="258763"/>
          <a:ext cx="6191250" cy="488950"/>
        </a:xfrm>
        <a:prstGeom prst="rect">
          <a:avLst/>
        </a:prstGeom>
        <a:solidFill>
          <a:srgbClr val="FFFFFF"/>
        </a:solidFill>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0" compatLnSpc="1">
          <a:prstTxWarp prst="textNoShape">
            <a:avLst/>
          </a:prstTxWarp>
        </a:bodyPr>
        <a:lstStyle>
          <a:lvl1pPr algn="l" rtl="0" eaLnBrk="0" fontAlgn="base" hangingPunct="0">
            <a:spcBef>
              <a:spcPct val="0"/>
            </a:spcBef>
            <a:spcAft>
              <a:spcPct val="0"/>
            </a:spcAft>
            <a:defRPr kumimoji="1" sz="4400" kern="1200">
              <a:solidFill>
                <a:schemeClr val="tx1"/>
              </a:solidFill>
              <a:latin typeface="+mj-lt"/>
              <a:ea typeface="+mj-ea"/>
              <a:cs typeface="+mj-cs"/>
            </a:defRPr>
          </a:lvl1pPr>
          <a:lvl2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2pPr>
          <a:lvl3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3pPr>
          <a:lvl4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4pPr>
          <a:lvl5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5pPr>
          <a:lvl6pPr marL="4572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6pPr>
          <a:lvl7pPr marL="9144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7pPr>
          <a:lvl8pPr marL="13716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8pPr>
          <a:lvl9pPr marL="18288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9pPr>
        </a:lstStyle>
        <a:p>
          <a:pPr eaLnBrk="1" hangingPunct="1">
            <a:defRPr/>
          </a:pPr>
          <a:r>
            <a:rPr lang="ja-JP" altLang="en-US" sz="2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主遮断装置　　　</a:t>
          </a:r>
          <a:r>
            <a:rPr lang="ja-JP" altLang="en-US" sz="2000" baseline="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a:t>
          </a:r>
          <a:r>
            <a:rPr lang="ja-JP" altLang="en-US" sz="2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の工事に関するお願い</a:t>
          </a:r>
        </a:p>
      </xdr:txBody>
    </xdr:sp>
    <xdr:clientData/>
  </xdr:twoCellAnchor>
  <xdr:twoCellAnchor>
    <xdr:from>
      <xdr:col>0</xdr:col>
      <xdr:colOff>171450</xdr:colOff>
      <xdr:row>18</xdr:row>
      <xdr:rowOff>28575</xdr:rowOff>
    </xdr:from>
    <xdr:to>
      <xdr:col>10</xdr:col>
      <xdr:colOff>247650</xdr:colOff>
      <xdr:row>24</xdr:row>
      <xdr:rowOff>9126</xdr:rowOff>
    </xdr:to>
    <xdr:sp macro="" textlink="">
      <xdr:nvSpPr>
        <xdr:cNvPr id="3" name="Text Box 195"/>
        <xdr:cNvSpPr txBox="1">
          <a:spLocks noChangeArrowheads="1"/>
        </xdr:cNvSpPr>
      </xdr:nvSpPr>
      <xdr:spPr bwMode="auto">
        <a:xfrm>
          <a:off x="171450" y="3114675"/>
          <a:ext cx="6934200" cy="100925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8100" cmpd="dbl">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a:t>
          </a:r>
          <a:r>
            <a:rPr lang="ja-JP" altLang="en-US" sz="1100">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ＬＢＳは，下記の機能を有しているものを推奨いたします</a:t>
          </a:r>
          <a:r>
            <a:rPr lang="ja-JP" altLang="en-US" sz="1100">
              <a:latin typeface="HG丸ｺﾞｼｯｸM-PRO" panose="020F0600000000000000" pitchFamily="50" charset="-128"/>
              <a:ea typeface="HG丸ｺﾞｼｯｸM-PRO" panose="020F0600000000000000" pitchFamily="50" charset="-128"/>
            </a:rPr>
            <a:t>。</a:t>
          </a:r>
        </a:p>
        <a:p>
          <a:pPr eaLnBrk="1" hangingPunct="1">
            <a:defRPr/>
          </a:pPr>
          <a:r>
            <a:rPr lang="ja-JP" altLang="en-US" sz="1100">
              <a:latin typeface="HG丸ｺﾞｼｯｸM-PRO" panose="020F0600000000000000" pitchFamily="50" charset="-128"/>
              <a:ea typeface="HG丸ｺﾞｼｯｸM-PRO" panose="020F0600000000000000" pitchFamily="50" charset="-128"/>
            </a:rPr>
            <a:t>　●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ストライカによる引き出し方式のもの</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 相間および側面に</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絶縁バリアが取付けてあるもの</a:t>
          </a: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2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②</a:t>
          </a:r>
          <a:r>
            <a:rPr lang="ja-JP" altLang="en-US" sz="1100">
              <a:latin typeface="HG丸ｺﾞｼｯｸM-PRO" panose="020F0600000000000000" pitchFamily="50" charset="-128"/>
              <a:ea typeface="HG丸ｺﾞｼｯｸM-PRO" panose="020F0600000000000000" pitchFamily="50" charset="-128"/>
            </a:rPr>
            <a:t> ＬＢＳの限流ヒューズ容量は，メーカーのカタログなどをご確認いただき選定してください。</a:t>
          </a:r>
        </a:p>
      </xdr:txBody>
    </xdr:sp>
    <xdr:clientData/>
  </xdr:twoCellAnchor>
  <xdr:twoCellAnchor>
    <xdr:from>
      <xdr:col>0</xdr:col>
      <xdr:colOff>247650</xdr:colOff>
      <xdr:row>1</xdr:row>
      <xdr:rowOff>42863</xdr:rowOff>
    </xdr:from>
    <xdr:to>
      <xdr:col>1</xdr:col>
      <xdr:colOff>247650</xdr:colOff>
      <xdr:row>5</xdr:row>
      <xdr:rowOff>42863</xdr:rowOff>
    </xdr:to>
    <xdr:sp macro="" textlink="">
      <xdr:nvSpPr>
        <xdr:cNvPr id="4" name="Oval 209"/>
        <xdr:cNvSpPr>
          <a:spLocks noChangeArrowheads="1"/>
        </xdr:cNvSpPr>
      </xdr:nvSpPr>
      <xdr:spPr bwMode="auto">
        <a:xfrm>
          <a:off x="247650" y="214313"/>
          <a:ext cx="685800" cy="685800"/>
        </a:xfrm>
        <a:prstGeom prst="ellipse">
          <a:avLst/>
        </a:prstGeom>
        <a:gradFill rotWithShape="1">
          <a:gsLst>
            <a:gs pos="0">
              <a:srgbClr val="AADDAA"/>
            </a:gs>
            <a:gs pos="50000">
              <a:srgbClr val="009900"/>
            </a:gs>
            <a:gs pos="100000">
              <a:srgbClr val="AADDAA"/>
            </a:gs>
          </a:gsLst>
          <a:lin ang="5400000" scaled="1"/>
        </a:gra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none" anchor="ct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ja-JP" altLang="en-US" sz="1200" b="1">
              <a:solidFill>
                <a:schemeClr val="bg1"/>
              </a:solidFill>
            </a:rPr>
            <a:t>遮断器</a:t>
          </a:r>
        </a:p>
      </xdr:txBody>
    </xdr:sp>
    <xdr:clientData/>
  </xdr:twoCellAnchor>
  <xdr:twoCellAnchor>
    <xdr:from>
      <xdr:col>1</xdr:col>
      <xdr:colOff>247650</xdr:colOff>
      <xdr:row>4</xdr:row>
      <xdr:rowOff>66675</xdr:rowOff>
    </xdr:from>
    <xdr:to>
      <xdr:col>9</xdr:col>
      <xdr:colOff>628650</xdr:colOff>
      <xdr:row>4</xdr:row>
      <xdr:rowOff>66675</xdr:rowOff>
    </xdr:to>
    <xdr:sp macro="" textlink="">
      <xdr:nvSpPr>
        <xdr:cNvPr id="14928" name="Line 210"/>
        <xdr:cNvSpPr>
          <a:spLocks noChangeShapeType="1"/>
        </xdr:cNvSpPr>
      </xdr:nvSpPr>
      <xdr:spPr bwMode="auto">
        <a:xfrm>
          <a:off x="933450" y="752475"/>
          <a:ext cx="5867400" cy="0"/>
        </a:xfrm>
        <a:prstGeom prst="line">
          <a:avLst/>
        </a:prstGeom>
        <a:noFill/>
        <a:ln w="19050" cap="rnd">
          <a:solidFill>
            <a:srgbClr val="009900"/>
          </a:solidFill>
          <a:prstDash val="sysDot"/>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0</xdr:colOff>
      <xdr:row>0</xdr:row>
      <xdr:rowOff>0</xdr:rowOff>
    </xdr:from>
    <xdr:to>
      <xdr:col>10</xdr:col>
      <xdr:colOff>342900</xdr:colOff>
      <xdr:row>50</xdr:row>
      <xdr:rowOff>152400</xdr:rowOff>
    </xdr:to>
    <xdr:sp macro="" textlink="">
      <xdr:nvSpPr>
        <xdr:cNvPr id="6" name="Rectangle 214"/>
        <xdr:cNvSpPr>
          <a:spLocks noChangeArrowheads="1"/>
        </xdr:cNvSpPr>
      </xdr:nvSpPr>
      <xdr:spPr bwMode="auto">
        <a:xfrm>
          <a:off x="0" y="0"/>
          <a:ext cx="7200900" cy="8724900"/>
        </a:xfrm>
        <a:prstGeom prst="rect">
          <a:avLst/>
        </a:prstGeom>
        <a:noFill/>
        <a:ln w="38100" cmpd="thickThin">
          <a:solidFill>
            <a:srgbClr val="00FF00"/>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endParaRPr lang="ja-JP" altLang="en-US">
            <a:effectLst>
              <a:outerShdw blurRad="38100" dist="38100" dir="2700000" algn="tl">
                <a:srgbClr val="000000">
                  <a:alpha val="43137"/>
                </a:srgbClr>
              </a:outerShdw>
            </a:effectLst>
          </a:endParaRPr>
        </a:p>
      </xdr:txBody>
    </xdr:sp>
    <xdr:clientData/>
  </xdr:twoCellAnchor>
  <xdr:twoCellAnchor>
    <xdr:from>
      <xdr:col>0</xdr:col>
      <xdr:colOff>247650</xdr:colOff>
      <xdr:row>11</xdr:row>
      <xdr:rowOff>161925</xdr:rowOff>
    </xdr:from>
    <xdr:to>
      <xdr:col>9</xdr:col>
      <xdr:colOff>323850</xdr:colOff>
      <xdr:row>14</xdr:row>
      <xdr:rowOff>28575</xdr:rowOff>
    </xdr:to>
    <xdr:grpSp>
      <xdr:nvGrpSpPr>
        <xdr:cNvPr id="14930" name="Group 246"/>
        <xdr:cNvGrpSpPr>
          <a:grpSpLocks/>
        </xdr:cNvGrpSpPr>
      </xdr:nvGrpSpPr>
      <xdr:grpSpPr bwMode="auto">
        <a:xfrm>
          <a:off x="247650" y="2047875"/>
          <a:ext cx="6248400" cy="381000"/>
          <a:chOff x="156" y="1287"/>
          <a:chExt cx="3936" cy="240"/>
        </a:xfrm>
      </xdr:grpSpPr>
      <xdr:sp macro="" textlink="">
        <xdr:nvSpPr>
          <xdr:cNvPr id="15" name="Text Box 194"/>
          <xdr:cNvSpPr txBox="1">
            <a:spLocks noChangeArrowheads="1"/>
          </xdr:cNvSpPr>
        </xdr:nvSpPr>
        <xdr:spPr bwMode="auto">
          <a:xfrm>
            <a:off x="252" y="1287"/>
            <a:ext cx="3216" cy="23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b="1">
                <a:solidFill>
                  <a:srgbClr val="0033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ご確認いただく項目</a:t>
            </a:r>
          </a:p>
        </xdr:txBody>
      </xdr:sp>
      <xdr:sp macro="" textlink="">
        <xdr:nvSpPr>
          <xdr:cNvPr id="16" name="Rectangle 212"/>
          <xdr:cNvSpPr>
            <a:spLocks noChangeArrowheads="1"/>
          </xdr:cNvSpPr>
        </xdr:nvSpPr>
        <xdr:spPr bwMode="auto">
          <a:xfrm>
            <a:off x="156" y="1287"/>
            <a:ext cx="96" cy="240"/>
          </a:xfrm>
          <a:prstGeom prst="rect">
            <a:avLst/>
          </a:prstGeom>
          <a:pattFill prst="dkUpDiag">
            <a:fgClr>
              <a:schemeClr val="bg1">
                <a:alpha val="70195"/>
              </a:schemeClr>
            </a:fgClr>
            <a:bgClr>
              <a:srgbClr val="009900">
                <a:alpha val="70195"/>
              </a:srgbClr>
            </a:bgClr>
          </a:pattFill>
          <a:ln w="9525">
            <a:solidFill>
              <a:srgbClr val="0099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algn="ctr" eaLnBrk="1" hangingPunct="1"/>
            <a:endParaRPr lang="ja-JP" altLang="ja-JP">
              <a:solidFill>
                <a:srgbClr val="FF9900"/>
              </a:solidFill>
            </a:endParaRPr>
          </a:p>
        </xdr:txBody>
      </xdr:sp>
      <xdr:sp macro="" textlink="">
        <xdr:nvSpPr>
          <xdr:cNvPr id="14945" name="Line 219"/>
          <xdr:cNvSpPr>
            <a:spLocks noChangeShapeType="1"/>
          </xdr:cNvSpPr>
        </xdr:nvSpPr>
        <xdr:spPr bwMode="auto">
          <a:xfrm>
            <a:off x="156" y="1527"/>
            <a:ext cx="3936" cy="0"/>
          </a:xfrm>
          <a:prstGeom prst="line">
            <a:avLst/>
          </a:prstGeom>
          <a:noFill/>
          <a:ln w="9525">
            <a:solidFill>
              <a:srgbClr val="0099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grpSp>
    <xdr:clientData/>
  </xdr:twoCellAnchor>
  <xdr:twoCellAnchor>
    <xdr:from>
      <xdr:col>0</xdr:col>
      <xdr:colOff>171450</xdr:colOff>
      <xdr:row>6</xdr:row>
      <xdr:rowOff>23813</xdr:rowOff>
    </xdr:from>
    <xdr:to>
      <xdr:col>10</xdr:col>
      <xdr:colOff>266700</xdr:colOff>
      <xdr:row>10</xdr:row>
      <xdr:rowOff>163880</xdr:rowOff>
    </xdr:to>
    <xdr:sp macro="" textlink="">
      <xdr:nvSpPr>
        <xdr:cNvPr id="8" name="Text Box 229"/>
        <xdr:cNvSpPr txBox="1">
          <a:spLocks noChangeArrowheads="1"/>
        </xdr:cNvSpPr>
      </xdr:nvSpPr>
      <xdr:spPr bwMode="auto">
        <a:xfrm>
          <a:off x="171450" y="1052513"/>
          <a:ext cx="6953250" cy="8258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sz="1100" b="1">
              <a:solidFill>
                <a:sysClr val="windowText" lastClr="000000"/>
              </a:solidFill>
              <a:effectLst>
                <a:outerShdw blurRad="38100" dist="38100" dir="2700000" algn="tl">
                  <a:srgbClr val="C0C0C0"/>
                </a:outerShdw>
              </a:effectLst>
            </a:rPr>
            <a:t>　主遮断装置（ＬＢＳ，ＶＣＢ等）の工事を実施される場合には，下記の項目をご確認ください。</a:t>
          </a:r>
        </a:p>
        <a:p>
          <a:pPr eaLnBrk="1" hangingPunct="1">
            <a:lnSpc>
              <a:spcPts val="1300"/>
            </a:lnSpc>
            <a:defRPr/>
          </a:pPr>
          <a:r>
            <a:rPr lang="ja-JP" altLang="en-US" sz="1100">
              <a:solidFill>
                <a:sysClr val="windowText" lastClr="000000"/>
              </a:solidFill>
            </a:rPr>
            <a:t>　なお，お申し込み内容について確認が必要な場合には，弊社担当者からご連絡いたします。</a:t>
          </a:r>
        </a:p>
        <a:p>
          <a:pPr eaLnBrk="1" hangingPunct="1">
            <a:defRPr/>
          </a:pPr>
          <a:r>
            <a:rPr lang="ja-JP" altLang="en-US" sz="1100">
              <a:solidFill>
                <a:sysClr val="windowText" lastClr="000000"/>
              </a:solidFill>
            </a:rPr>
            <a:t>　また，その他ご不明な点は，</a:t>
          </a:r>
          <a:r>
            <a:rPr kumimoji="1" lang="ja-JP" altLang="ja-JP" sz="1100" b="0" i="0" kern="120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お申し込み後にお知らせする問い合わせ先に</a:t>
          </a:r>
          <a:r>
            <a:rPr lang="ja-JP" altLang="en-US" sz="1100">
              <a:solidFill>
                <a:sysClr val="windowText" lastClr="000000"/>
              </a:solidFill>
            </a:rPr>
            <a:t>ご連絡いただきますよ</a:t>
          </a:r>
          <a:endParaRPr lang="en-US" altLang="ja-JP" sz="1100">
            <a:solidFill>
              <a:sysClr val="windowText" lastClr="000000"/>
            </a:solidFill>
          </a:endParaRPr>
        </a:p>
        <a:p>
          <a:pPr eaLnBrk="1" hangingPunct="1">
            <a:lnSpc>
              <a:spcPts val="1200"/>
            </a:lnSpc>
            <a:defRPr/>
          </a:pPr>
          <a:r>
            <a:rPr lang="ja-JP" altLang="en-US" sz="1100">
              <a:solidFill>
                <a:sysClr val="windowText" lastClr="000000"/>
              </a:solidFill>
            </a:rPr>
            <a:t>　うお願いいたします。</a:t>
          </a:r>
        </a:p>
      </xdr:txBody>
    </xdr:sp>
    <xdr:clientData/>
  </xdr:twoCellAnchor>
  <xdr:twoCellAnchor>
    <xdr:from>
      <xdr:col>3</xdr:col>
      <xdr:colOff>447675</xdr:colOff>
      <xdr:row>1</xdr:row>
      <xdr:rowOff>95250</xdr:rowOff>
    </xdr:from>
    <xdr:to>
      <xdr:col>4</xdr:col>
      <xdr:colOff>504825</xdr:colOff>
      <xdr:row>4</xdr:row>
      <xdr:rowOff>38100</xdr:rowOff>
    </xdr:to>
    <xdr:grpSp>
      <xdr:nvGrpSpPr>
        <xdr:cNvPr id="14932" name="Group 242"/>
        <xdr:cNvGrpSpPr>
          <a:grpSpLocks/>
        </xdr:cNvGrpSpPr>
      </xdr:nvGrpSpPr>
      <xdr:grpSpPr bwMode="auto">
        <a:xfrm>
          <a:off x="2505075" y="266700"/>
          <a:ext cx="742950" cy="457200"/>
          <a:chOff x="1644" y="183"/>
          <a:chExt cx="468" cy="288"/>
        </a:xfrm>
      </xdr:grpSpPr>
      <xdr:sp macro="" textlink="">
        <xdr:nvSpPr>
          <xdr:cNvPr id="13" name="Text Box 238"/>
          <xdr:cNvSpPr txBox="1">
            <a:spLocks noChangeArrowheads="1"/>
          </xdr:cNvSpPr>
        </xdr:nvSpPr>
        <xdr:spPr bwMode="auto">
          <a:xfrm>
            <a:off x="1644" y="183"/>
            <a:ext cx="468" cy="2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rgbClr val="FF0000"/>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algn="ctr" eaLnBrk="1" hangingPunct="1">
              <a:lnSpc>
                <a:spcPts val="1400"/>
              </a:lnSpc>
              <a:defRPr/>
            </a:pPr>
            <a:r>
              <a:rPr lang="ja-JP" altLang="en-US" sz="1200">
                <a:solidFill>
                  <a:schemeClr val="tx1"/>
                </a:solidFill>
                <a:effectLst>
                  <a:outerShdw blurRad="38100" dist="38100" dir="2700000" algn="tl">
                    <a:srgbClr val="C0C0C0"/>
                  </a:outerShdw>
                </a:effectLst>
              </a:rPr>
              <a:t>ＬＢＳ</a:t>
            </a:r>
          </a:p>
          <a:p>
            <a:pPr algn="ctr" eaLnBrk="1" hangingPunct="1">
              <a:lnSpc>
                <a:spcPts val="1400"/>
              </a:lnSpc>
              <a:defRPr/>
            </a:pPr>
            <a:r>
              <a:rPr lang="ja-JP" altLang="en-US" sz="1200">
                <a:solidFill>
                  <a:schemeClr val="tx1"/>
                </a:solidFill>
                <a:effectLst>
                  <a:outerShdw blurRad="38100" dist="38100" dir="2700000" algn="tl">
                    <a:srgbClr val="C0C0C0"/>
                  </a:outerShdw>
                </a:effectLst>
              </a:rPr>
              <a:t>ＶＣＢ</a:t>
            </a:r>
          </a:p>
        </xdr:txBody>
      </xdr:sp>
      <xdr:sp macro="" textlink="">
        <xdr:nvSpPr>
          <xdr:cNvPr id="14" name="AutoShape 239"/>
          <xdr:cNvSpPr>
            <a:spLocks noChangeArrowheads="1"/>
          </xdr:cNvSpPr>
        </xdr:nvSpPr>
        <xdr:spPr bwMode="auto">
          <a:xfrm>
            <a:off x="1680" y="213"/>
            <a:ext cx="396" cy="240"/>
          </a:xfrm>
          <a:prstGeom prst="bracketPair">
            <a:avLst>
              <a:gd name="adj" fmla="val 15000"/>
            </a:avLst>
          </a:prstGeom>
          <a:noFill/>
          <a:ln w="12700">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endParaRPr lang="ja-JP" altLang="en-US">
              <a:effectLst>
                <a:outerShdw blurRad="38100" dist="38100" dir="2700000" algn="tl">
                  <a:srgbClr val="000000">
                    <a:alpha val="43137"/>
                  </a:srgbClr>
                </a:outerShdw>
              </a:effectLst>
            </a:endParaRPr>
          </a:p>
        </xdr:txBody>
      </xdr:sp>
    </xdr:grpSp>
    <xdr:clientData/>
  </xdr:twoCellAnchor>
  <xdr:twoCellAnchor>
    <xdr:from>
      <xdr:col>0</xdr:col>
      <xdr:colOff>323850</xdr:colOff>
      <xdr:row>16</xdr:row>
      <xdr:rowOff>57150</xdr:rowOff>
    </xdr:from>
    <xdr:to>
      <xdr:col>0</xdr:col>
      <xdr:colOff>552450</xdr:colOff>
      <xdr:row>17</xdr:row>
      <xdr:rowOff>114300</xdr:rowOff>
    </xdr:to>
    <xdr:sp macro="" textlink="">
      <xdr:nvSpPr>
        <xdr:cNvPr id="10" name="AutoShape 243"/>
        <xdr:cNvSpPr>
          <a:spLocks noChangeArrowheads="1"/>
        </xdr:cNvSpPr>
      </xdr:nvSpPr>
      <xdr:spPr bwMode="auto">
        <a:xfrm>
          <a:off x="323850" y="2800350"/>
          <a:ext cx="228600" cy="228600"/>
        </a:xfrm>
        <a:prstGeom prst="diamond">
          <a:avLst/>
        </a:prstGeom>
        <a:gradFill rotWithShape="1">
          <a:gsLst>
            <a:gs pos="0">
              <a:srgbClr val="009900"/>
            </a:gs>
            <a:gs pos="50000">
              <a:srgbClr val="009900">
                <a:gamma/>
                <a:tint val="30196"/>
                <a:invGamma/>
              </a:srgbClr>
            </a:gs>
            <a:gs pos="100000">
              <a:srgbClr val="009900"/>
            </a:gs>
          </a:gsLst>
          <a:lin ang="5400000" scaled="1"/>
        </a:gradFill>
        <a:ln w="9525">
          <a:solidFill>
            <a:srgbClr val="008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endParaRPr lang="ja-JP" altLang="en-US">
            <a:effectLst>
              <a:outerShdw blurRad="38100" dist="38100" dir="2700000" algn="tl">
                <a:srgbClr val="000000">
                  <a:alpha val="43137"/>
                </a:srgbClr>
              </a:outerShdw>
            </a:effectLst>
          </a:endParaRPr>
        </a:p>
      </xdr:txBody>
    </xdr:sp>
    <xdr:clientData/>
  </xdr:twoCellAnchor>
  <xdr:twoCellAnchor>
    <xdr:from>
      <xdr:col>0</xdr:col>
      <xdr:colOff>323850</xdr:colOff>
      <xdr:row>26</xdr:row>
      <xdr:rowOff>142875</xdr:rowOff>
    </xdr:from>
    <xdr:to>
      <xdr:col>0</xdr:col>
      <xdr:colOff>552450</xdr:colOff>
      <xdr:row>28</xdr:row>
      <xdr:rowOff>28575</xdr:rowOff>
    </xdr:to>
    <xdr:sp macro="" textlink="">
      <xdr:nvSpPr>
        <xdr:cNvPr id="11" name="AutoShape 244"/>
        <xdr:cNvSpPr>
          <a:spLocks noChangeArrowheads="1"/>
        </xdr:cNvSpPr>
      </xdr:nvSpPr>
      <xdr:spPr bwMode="auto">
        <a:xfrm>
          <a:off x="323850" y="4600575"/>
          <a:ext cx="228600" cy="228600"/>
        </a:xfrm>
        <a:prstGeom prst="diamond">
          <a:avLst/>
        </a:prstGeom>
        <a:gradFill rotWithShape="1">
          <a:gsLst>
            <a:gs pos="0">
              <a:srgbClr val="009900"/>
            </a:gs>
            <a:gs pos="50000">
              <a:srgbClr val="009900">
                <a:gamma/>
                <a:tint val="30196"/>
                <a:invGamma/>
              </a:srgbClr>
            </a:gs>
            <a:gs pos="100000">
              <a:srgbClr val="009900"/>
            </a:gs>
          </a:gsLst>
          <a:lin ang="5400000" scaled="1"/>
        </a:gradFill>
        <a:ln w="9525">
          <a:solidFill>
            <a:srgbClr val="008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endParaRPr lang="ja-JP" altLang="en-US">
            <a:effectLst>
              <a:outerShdw blurRad="38100" dist="38100" dir="2700000" algn="tl">
                <a:srgbClr val="000000">
                  <a:alpha val="43137"/>
                </a:srgbClr>
              </a:outerShdw>
            </a:effectLst>
          </a:endParaRPr>
        </a:p>
      </xdr:txBody>
    </xdr:sp>
    <xdr:clientData/>
  </xdr:twoCellAnchor>
  <xdr:twoCellAnchor>
    <xdr:from>
      <xdr:col>0</xdr:col>
      <xdr:colOff>323850</xdr:colOff>
      <xdr:row>43</xdr:row>
      <xdr:rowOff>90488</xdr:rowOff>
    </xdr:from>
    <xdr:to>
      <xdr:col>0</xdr:col>
      <xdr:colOff>552450</xdr:colOff>
      <xdr:row>44</xdr:row>
      <xdr:rowOff>147638</xdr:rowOff>
    </xdr:to>
    <xdr:sp macro="" textlink="">
      <xdr:nvSpPr>
        <xdr:cNvPr id="12" name="AutoShape 245"/>
        <xdr:cNvSpPr>
          <a:spLocks noChangeArrowheads="1"/>
        </xdr:cNvSpPr>
      </xdr:nvSpPr>
      <xdr:spPr bwMode="auto">
        <a:xfrm>
          <a:off x="323850" y="7462838"/>
          <a:ext cx="228600" cy="228600"/>
        </a:xfrm>
        <a:prstGeom prst="diamond">
          <a:avLst/>
        </a:prstGeom>
        <a:gradFill rotWithShape="1">
          <a:gsLst>
            <a:gs pos="0">
              <a:srgbClr val="009900"/>
            </a:gs>
            <a:gs pos="50000">
              <a:srgbClr val="009900">
                <a:gamma/>
                <a:tint val="30196"/>
                <a:invGamma/>
              </a:srgbClr>
            </a:gs>
            <a:gs pos="100000">
              <a:srgbClr val="009900"/>
            </a:gs>
          </a:gsLst>
          <a:lin ang="5400000" scaled="1"/>
        </a:gradFill>
        <a:ln w="9525">
          <a:solidFill>
            <a:srgbClr val="008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endParaRPr lang="ja-JP" altLang="en-US">
            <a:effectLst>
              <a:outerShdw blurRad="38100" dist="38100" dir="2700000" algn="tl">
                <a:srgbClr val="000000">
                  <a:alpha val="43137"/>
                </a:srgbClr>
              </a:outerShdw>
            </a:effectLst>
          </a:endParaRPr>
        </a:p>
      </xdr:txBody>
    </xdr:sp>
    <xdr:clientData/>
  </xdr:twoCellAnchor>
  <xdr:twoCellAnchor>
    <xdr:from>
      <xdr:col>0</xdr:col>
      <xdr:colOff>561975</xdr:colOff>
      <xdr:row>16</xdr:row>
      <xdr:rowOff>9525</xdr:rowOff>
    </xdr:from>
    <xdr:to>
      <xdr:col>3</xdr:col>
      <xdr:colOff>28575</xdr:colOff>
      <xdr:row>17</xdr:row>
      <xdr:rowOff>163805</xdr:rowOff>
    </xdr:to>
    <xdr:sp macro="" textlink="">
      <xdr:nvSpPr>
        <xdr:cNvPr id="18" name="Text Box 19"/>
        <xdr:cNvSpPr txBox="1">
          <a:spLocks noChangeArrowheads="1"/>
        </xdr:cNvSpPr>
      </xdr:nvSpPr>
      <xdr:spPr bwMode="auto">
        <a:xfrm>
          <a:off x="561975" y="2752725"/>
          <a:ext cx="15240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sz="1400" b="1">
              <a:solidFill>
                <a:srgbClr val="0033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ＬＢＳ</a:t>
          </a:r>
        </a:p>
      </xdr:txBody>
    </xdr:sp>
    <xdr:clientData/>
  </xdr:twoCellAnchor>
  <xdr:twoCellAnchor>
    <xdr:from>
      <xdr:col>0</xdr:col>
      <xdr:colOff>561975</xdr:colOff>
      <xdr:row>26</xdr:row>
      <xdr:rowOff>114300</xdr:rowOff>
    </xdr:from>
    <xdr:to>
      <xdr:col>3</xdr:col>
      <xdr:colOff>28575</xdr:colOff>
      <xdr:row>28</xdr:row>
      <xdr:rowOff>97130</xdr:rowOff>
    </xdr:to>
    <xdr:sp macro="" textlink="">
      <xdr:nvSpPr>
        <xdr:cNvPr id="19" name="Text Box 19"/>
        <xdr:cNvSpPr txBox="1">
          <a:spLocks noChangeArrowheads="1"/>
        </xdr:cNvSpPr>
      </xdr:nvSpPr>
      <xdr:spPr bwMode="auto">
        <a:xfrm>
          <a:off x="561975" y="4572000"/>
          <a:ext cx="15240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sz="1400" b="1">
              <a:solidFill>
                <a:srgbClr val="0033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ＶＣＢ等</a:t>
          </a:r>
        </a:p>
      </xdr:txBody>
    </xdr:sp>
    <xdr:clientData/>
  </xdr:twoCellAnchor>
  <xdr:twoCellAnchor>
    <xdr:from>
      <xdr:col>0</xdr:col>
      <xdr:colOff>571500</xdr:colOff>
      <xdr:row>43</xdr:row>
      <xdr:rowOff>47625</xdr:rowOff>
    </xdr:from>
    <xdr:to>
      <xdr:col>3</xdr:col>
      <xdr:colOff>38100</xdr:colOff>
      <xdr:row>45</xdr:row>
      <xdr:rowOff>30455</xdr:rowOff>
    </xdr:to>
    <xdr:sp macro="" textlink="">
      <xdr:nvSpPr>
        <xdr:cNvPr id="20" name="Text Box 19"/>
        <xdr:cNvSpPr txBox="1">
          <a:spLocks noChangeArrowheads="1"/>
        </xdr:cNvSpPr>
      </xdr:nvSpPr>
      <xdr:spPr bwMode="auto">
        <a:xfrm>
          <a:off x="571500" y="7419975"/>
          <a:ext cx="15240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sz="1400" b="1">
              <a:solidFill>
                <a:srgbClr val="0033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共通事項</a:t>
          </a:r>
        </a:p>
      </xdr:txBody>
    </xdr:sp>
    <xdr:clientData/>
  </xdr:twoCellAnchor>
  <xdr:twoCellAnchor>
    <xdr:from>
      <xdr:col>0</xdr:col>
      <xdr:colOff>171450</xdr:colOff>
      <xdr:row>28</xdr:row>
      <xdr:rowOff>123825</xdr:rowOff>
    </xdr:from>
    <xdr:to>
      <xdr:col>10</xdr:col>
      <xdr:colOff>247650</xdr:colOff>
      <xdr:row>39</xdr:row>
      <xdr:rowOff>164043</xdr:rowOff>
    </xdr:to>
    <xdr:sp macro="" textlink="">
      <xdr:nvSpPr>
        <xdr:cNvPr id="21" name="Text Box 195"/>
        <xdr:cNvSpPr txBox="1">
          <a:spLocks noChangeArrowheads="1"/>
        </xdr:cNvSpPr>
      </xdr:nvSpPr>
      <xdr:spPr bwMode="auto">
        <a:xfrm>
          <a:off x="171450" y="4924425"/>
          <a:ext cx="6934200" cy="192616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8100" cmpd="dbl">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a:t>
          </a:r>
          <a:r>
            <a:rPr lang="ja-JP" altLang="en-US" sz="1100">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ＶＣＢは，下記の機能を有しているものを推奨いたします</a:t>
          </a:r>
          <a:r>
            <a:rPr lang="ja-JP" altLang="en-US" sz="1100">
              <a:latin typeface="HG丸ｺﾞｼｯｸM-PRO" panose="020F0600000000000000" pitchFamily="50" charset="-128"/>
              <a:ea typeface="HG丸ｺﾞｼｯｸM-PRO" panose="020F0600000000000000" pitchFamily="50" charset="-128"/>
            </a:rPr>
            <a:t>。</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定格遮断電流が</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12.5</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ｋＡ以上のもの</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遮断時間が５サイクル以下のもの</a:t>
          </a: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a:t>
          </a:r>
          <a:r>
            <a:rPr lang="en-US" altLang="ja-JP" sz="1100">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上記の機能を有していないものを設置される場合は，</a:t>
          </a:r>
          <a:r>
            <a:rPr kumimoji="1" lang="ja-JP" altLang="ja-JP" sz="1100" b="0" i="0" u="sng" kern="1200" baseline="0">
              <a:solidFill>
                <a:srgbClr val="003300"/>
              </a:solidFill>
              <a:effectLst/>
              <a:latin typeface="HG丸ｺﾞｼｯｸM-PRO" panose="020F0600000000000000" pitchFamily="50" charset="-128"/>
              <a:ea typeface="HG丸ｺﾞｼｯｸM-PRO" panose="020F0600000000000000" pitchFamily="50" charset="-128"/>
              <a:cs typeface="+mn-cs"/>
            </a:rPr>
            <a:t>お申し込み後にお知らせする問い合わ</a:t>
          </a:r>
          <a:endParaRPr kumimoji="1" lang="en-US" altLang="ja-JP" sz="1100" b="0" i="0" u="sng" kern="1200" baseline="0">
            <a:solidFill>
              <a:srgbClr val="003300"/>
            </a:solidFill>
            <a:effectLst/>
            <a:latin typeface="HG丸ｺﾞｼｯｸM-PRO" panose="020F0600000000000000" pitchFamily="50" charset="-128"/>
            <a:ea typeface="HG丸ｺﾞｼｯｸM-PRO" panose="020F0600000000000000" pitchFamily="50" charset="-128"/>
            <a:cs typeface="+mn-cs"/>
          </a:endParaRPr>
        </a:p>
        <a:p>
          <a:pPr eaLnBrk="1" hangingPunct="1">
            <a:defRPr/>
          </a:pPr>
          <a:r>
            <a:rPr kumimoji="1" lang="ja-JP" altLang="en-US" sz="1100" b="0" i="0" u="none" kern="1200" baseline="0">
              <a:solidFill>
                <a:srgbClr val="003300"/>
              </a:solidFill>
              <a:effectLst/>
              <a:latin typeface="HG丸ｺﾞｼｯｸM-PRO" panose="020F0600000000000000" pitchFamily="50" charset="-128"/>
              <a:ea typeface="HG丸ｺﾞｼｯｸM-PRO" panose="020F0600000000000000" pitchFamily="50" charset="-128"/>
              <a:cs typeface="+mn-cs"/>
            </a:rPr>
            <a:t>　　 </a:t>
          </a:r>
          <a:r>
            <a:rPr kumimoji="1" lang="ja-JP" altLang="ja-JP" sz="1100" b="0" i="0" u="sng" kern="1200" baseline="0">
              <a:solidFill>
                <a:srgbClr val="003300"/>
              </a:solidFill>
              <a:effectLst/>
              <a:latin typeface="HG丸ｺﾞｼｯｸM-PRO" panose="020F0600000000000000" pitchFamily="50" charset="-128"/>
              <a:ea typeface="HG丸ｺﾞｼｯｸM-PRO" panose="020F0600000000000000" pitchFamily="50" charset="-128"/>
              <a:cs typeface="+mn-cs"/>
            </a:rPr>
            <a:t>せ先</a:t>
          </a:r>
          <a:r>
            <a:rPr lang="ja-JP" altLang="en-US" sz="1100" u="sng">
              <a:latin typeface="HG丸ｺﾞｼｯｸM-PRO" panose="020F0600000000000000" pitchFamily="50" charset="-128"/>
              <a:ea typeface="HG丸ｺﾞｼｯｸM-PRO" panose="020F0600000000000000" pitchFamily="50" charset="-128"/>
            </a:rPr>
            <a:t>（制御グループ）へご連絡いただきますようお願いいたします</a:t>
          </a:r>
          <a:r>
            <a:rPr lang="ja-JP" altLang="en-US" sz="1100">
              <a:latin typeface="HG丸ｺﾞｼｯｸM-PRO" panose="020F0600000000000000" pitchFamily="50" charset="-128"/>
              <a:ea typeface="HG丸ｺﾞｼｯｸM-PRO" panose="020F0600000000000000" pitchFamily="50" charset="-128"/>
            </a:rPr>
            <a:t>。</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②</a:t>
          </a:r>
          <a:r>
            <a:rPr lang="ja-JP" altLang="en-US" sz="1100">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ＯＣＲの取り替えを合わせて行う場合</a:t>
          </a:r>
          <a:r>
            <a:rPr lang="ja-JP" altLang="en-US" sz="1100">
              <a:latin typeface="HG丸ｺﾞｼｯｸM-PRO" panose="020F0600000000000000" pitchFamily="50" charset="-128"/>
              <a:ea typeface="HG丸ｺﾞｼｯｸM-PRO" panose="020F0600000000000000" pitchFamily="50" charset="-128"/>
            </a:rPr>
            <a:t>は，</a:t>
          </a:r>
          <a:r>
            <a:rPr lang="ja-JP" altLang="en-US" sz="1100" u="sng">
              <a:latin typeface="HG丸ｺﾞｼｯｸM-PRO" panose="020F0600000000000000" pitchFamily="50" charset="-128"/>
              <a:ea typeface="HG丸ｺﾞｼｯｸM-PRO" panose="020F0600000000000000" pitchFamily="50" charset="-128"/>
            </a:rPr>
            <a:t>形式により動作特性等が異なることからＯＣＲ整定</a:t>
          </a:r>
        </a:p>
        <a:p>
          <a:pPr eaLnBrk="1" hangingPunct="1">
            <a:defRPr/>
          </a:pPr>
          <a:r>
            <a:rPr lang="ja-JP" altLang="en-US" sz="1100">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値について確認させて頂きますので，</a:t>
          </a:r>
          <a:r>
            <a:rPr kumimoji="1" lang="ja-JP" altLang="ja-JP" sz="1100" b="0" i="0" u="sng" kern="1200" baseline="0">
              <a:solidFill>
                <a:srgbClr val="003300"/>
              </a:solidFill>
              <a:effectLst/>
              <a:latin typeface="HG丸ｺﾞｼｯｸM-PRO" panose="020F0600000000000000" pitchFamily="50" charset="-128"/>
              <a:ea typeface="HG丸ｺﾞｼｯｸM-PRO" panose="020F0600000000000000" pitchFamily="50" charset="-128"/>
              <a:cs typeface="+mn-cs"/>
            </a:rPr>
            <a:t>お申し込み後にお知らせする問い合わせ先</a:t>
          </a:r>
          <a:r>
            <a:rPr lang="ja-JP" altLang="en-US" sz="1100" u="sng">
              <a:latin typeface="HG丸ｺﾞｼｯｸM-PRO" panose="020F0600000000000000" pitchFamily="50" charset="-128"/>
              <a:ea typeface="HG丸ｺﾞｼｯｸM-PRO" panose="020F0600000000000000" pitchFamily="50" charset="-128"/>
            </a:rPr>
            <a:t>（制御グルー</a:t>
          </a:r>
          <a:endParaRPr lang="en-US" altLang="ja-JP" sz="1100" u="sng">
            <a:latin typeface="HG丸ｺﾞｼｯｸM-PRO" panose="020F0600000000000000" pitchFamily="50" charset="-128"/>
            <a:ea typeface="HG丸ｺﾞｼｯｸM-PRO" panose="020F0600000000000000" pitchFamily="50" charset="-128"/>
          </a:endParaRPr>
        </a:p>
        <a:p>
          <a:pPr eaLnBrk="1" hangingPunct="1">
            <a:lnSpc>
              <a:spcPts val="1200"/>
            </a:lnSpc>
            <a:defRPr/>
          </a:pPr>
          <a:r>
            <a:rPr lang="ja-JP" altLang="en-US" sz="1100" u="none">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プ）へご連絡下さい</a:t>
          </a:r>
          <a:r>
            <a:rPr lang="ja-JP" altLang="en-US" sz="1100">
              <a:latin typeface="HG丸ｺﾞｼｯｸM-PRO" panose="020F0600000000000000" pitchFamily="50" charset="-128"/>
              <a:ea typeface="HG丸ｺﾞｼｯｸM-PRO" panose="020F0600000000000000" pitchFamily="50" charset="-128"/>
            </a:rPr>
            <a:t>。</a:t>
          </a:r>
        </a:p>
      </xdr:txBody>
    </xdr:sp>
    <xdr:clientData/>
  </xdr:twoCellAnchor>
  <xdr:twoCellAnchor>
    <xdr:from>
      <xdr:col>0</xdr:col>
      <xdr:colOff>142875</xdr:colOff>
      <xdr:row>45</xdr:row>
      <xdr:rowOff>114300</xdr:rowOff>
    </xdr:from>
    <xdr:to>
      <xdr:col>10</xdr:col>
      <xdr:colOff>219075</xdr:colOff>
      <xdr:row>49</xdr:row>
      <xdr:rowOff>87719</xdr:rowOff>
    </xdr:to>
    <xdr:sp macro="" textlink="">
      <xdr:nvSpPr>
        <xdr:cNvPr id="22" name="Text Box 195"/>
        <xdr:cNvSpPr txBox="1">
          <a:spLocks noChangeArrowheads="1"/>
        </xdr:cNvSpPr>
      </xdr:nvSpPr>
      <xdr:spPr bwMode="auto">
        <a:xfrm>
          <a:off x="142875" y="7829550"/>
          <a:ext cx="6934200" cy="65921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8100" cmpd="dbl">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kern="1200">
              <a:solidFill>
                <a:srgbClr val="003300"/>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kern="1200">
              <a:solidFill>
                <a:srgbClr val="003300"/>
              </a:solidFill>
              <a:latin typeface="HG丸ｺﾞｼｯｸM-PRO" panose="020F0600000000000000" pitchFamily="50" charset="-128"/>
              <a:ea typeface="HG丸ｺﾞｼｯｸM-PRO" panose="020F0600000000000000" pitchFamily="50" charset="-128"/>
              <a:cs typeface="+mn-cs"/>
            </a:defRPr>
          </a:lvl9pPr>
        </a:lstStyle>
        <a:p>
          <a:pPr eaLnBrk="1" hangingPunct="1">
            <a:lnSpc>
              <a:spcPts val="1500"/>
            </a:lnSpc>
            <a:defRPr/>
          </a:pPr>
          <a:r>
            <a:rPr lang="ja-JP" altLang="en-US" sz="1200" b="1">
              <a:latin typeface="HG丸ｺﾞｼｯｸM-PRO" panose="020F0600000000000000" pitchFamily="50" charset="-128"/>
              <a:ea typeface="HG丸ｺﾞｼｯｸM-PRO" panose="020F0600000000000000" pitchFamily="50" charset="-128"/>
            </a:rPr>
            <a:t>　</a:t>
          </a:r>
          <a:r>
            <a:rPr lang="en-US" altLang="ja-JP" sz="1100" b="1">
              <a:latin typeface="HG丸ｺﾞｼｯｸM-PRO" panose="020F0600000000000000" pitchFamily="50" charset="-128"/>
              <a:ea typeface="HG丸ｺﾞｼｯｸM-PRO" panose="020F0600000000000000" pitchFamily="50" charset="-128"/>
            </a:rPr>
            <a:t>※ </a:t>
          </a:r>
          <a:r>
            <a:rPr lang="ja-JP" altLang="en-US" sz="1100" b="1">
              <a:latin typeface="HG丸ｺﾞｼｯｸM-PRO" panose="020F0600000000000000" pitchFamily="50" charset="-128"/>
              <a:ea typeface="HG丸ｺﾞｼｯｸM-PRO" panose="020F0600000000000000" pitchFamily="50" charset="-128"/>
            </a:rPr>
            <a:t>工事完了後，施設した設備データを設備調書シートの書式等を用いてメールまたは</a:t>
          </a:r>
          <a:r>
            <a:rPr lang="en-US" altLang="ja-JP" sz="1100" b="1">
              <a:latin typeface="HG丸ｺﾞｼｯｸM-PRO" panose="020F0600000000000000" pitchFamily="50" charset="-128"/>
              <a:ea typeface="HG丸ｺﾞｼｯｸM-PRO" panose="020F0600000000000000" pitchFamily="50" charset="-128"/>
            </a:rPr>
            <a:t>FAX</a:t>
          </a:r>
          <a:r>
            <a:rPr lang="ja-JP" altLang="en-US" sz="1100" b="1">
              <a:latin typeface="HG丸ｺﾞｼｯｸM-PRO" panose="020F0600000000000000" pitchFamily="50" charset="-128"/>
              <a:ea typeface="HG丸ｺﾞｼｯｸM-PRO" panose="020F0600000000000000" pitchFamily="50" charset="-128"/>
            </a:rPr>
            <a:t>にて，</a:t>
          </a:r>
        </a:p>
        <a:p>
          <a:pPr eaLnBrk="1" hangingPunct="1">
            <a:lnSpc>
              <a:spcPts val="1300"/>
            </a:lnSpc>
            <a:defRPr/>
          </a:pPr>
          <a:r>
            <a:rPr lang="ja-JP" altLang="en-US" sz="1100" b="1">
              <a:latin typeface="HG丸ｺﾞｼｯｸM-PRO" panose="020F0600000000000000" pitchFamily="50" charset="-128"/>
              <a:ea typeface="HG丸ｺﾞｼｯｸM-PRO" panose="020F0600000000000000" pitchFamily="50" charset="-128"/>
            </a:rPr>
            <a:t>　 　お申し込み後にお知らせする送付先（制御グループ）へご送付いただきますようお願いいた</a:t>
          </a:r>
          <a:endParaRPr lang="en-US" altLang="ja-JP" sz="1100" b="1">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latin typeface="HG丸ｺﾞｼｯｸM-PRO" panose="020F0600000000000000" pitchFamily="50" charset="-128"/>
              <a:ea typeface="HG丸ｺﾞｼｯｸM-PRO" panose="020F0600000000000000" pitchFamily="50" charset="-128"/>
            </a:rPr>
            <a:t>　　します。</a:t>
          </a:r>
          <a:endPar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114300</xdr:colOff>
      <xdr:row>2</xdr:row>
      <xdr:rowOff>49213</xdr:rowOff>
    </xdr:from>
    <xdr:to>
      <xdr:col>10</xdr:col>
      <xdr:colOff>285750</xdr:colOff>
      <xdr:row>4</xdr:row>
      <xdr:rowOff>163513</xdr:rowOff>
    </xdr:to>
    <xdr:sp macro="" textlink="">
      <xdr:nvSpPr>
        <xdr:cNvPr id="2" name="Rectangle 2"/>
        <xdr:cNvSpPr>
          <a:spLocks noGrp="1" noChangeArrowheads="1"/>
        </xdr:cNvSpPr>
      </xdr:nvSpPr>
      <xdr:spPr bwMode="auto">
        <a:xfrm>
          <a:off x="800100" y="392113"/>
          <a:ext cx="6343650" cy="457200"/>
        </a:xfrm>
        <a:prstGeom prst="rect">
          <a:avLst/>
        </a:prstGeom>
        <a:solidFill>
          <a:srgbClr val="FFFFFF"/>
        </a:solidFill>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lvl1pPr algn="l" rtl="0" eaLnBrk="0" fontAlgn="base" hangingPunct="0">
            <a:spcBef>
              <a:spcPct val="0"/>
            </a:spcBef>
            <a:spcAft>
              <a:spcPct val="0"/>
            </a:spcAft>
            <a:defRPr kumimoji="1" sz="4400" kern="1200">
              <a:solidFill>
                <a:schemeClr val="tx1"/>
              </a:solidFill>
              <a:latin typeface="+mj-lt"/>
              <a:ea typeface="+mj-ea"/>
              <a:cs typeface="+mj-cs"/>
            </a:defRPr>
          </a:lvl1pPr>
          <a:lvl2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2pPr>
          <a:lvl3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3pPr>
          <a:lvl4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4pPr>
          <a:lvl5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5pPr>
          <a:lvl6pPr marL="4572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6pPr>
          <a:lvl7pPr marL="9144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7pPr>
          <a:lvl8pPr marL="13716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8pPr>
          <a:lvl9pPr marL="18288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9pPr>
        </a:lstStyle>
        <a:p>
          <a:pPr eaLnBrk="1" hangingPunct="1">
            <a:defRPr/>
          </a:pPr>
          <a:r>
            <a:rPr lang="ja-JP" altLang="en-US" sz="2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変圧器・コンデンサの工事に関するお願い</a:t>
          </a:r>
        </a:p>
      </xdr:txBody>
    </xdr:sp>
    <xdr:clientData/>
  </xdr:twoCellAnchor>
  <xdr:twoCellAnchor>
    <xdr:from>
      <xdr:col>0</xdr:col>
      <xdr:colOff>400050</xdr:colOff>
      <xdr:row>12</xdr:row>
      <xdr:rowOff>115888</xdr:rowOff>
    </xdr:from>
    <xdr:to>
      <xdr:col>8</xdr:col>
      <xdr:colOff>19050</xdr:colOff>
      <xdr:row>14</xdr:row>
      <xdr:rowOff>139700</xdr:rowOff>
    </xdr:to>
    <xdr:sp macro="" textlink="">
      <xdr:nvSpPr>
        <xdr:cNvPr id="3" name="Text Box 3"/>
        <xdr:cNvSpPr txBox="1">
          <a:spLocks noChangeArrowheads="1"/>
        </xdr:cNvSpPr>
      </xdr:nvSpPr>
      <xdr:spPr bwMode="auto">
        <a:xfrm>
          <a:off x="400050" y="2173288"/>
          <a:ext cx="5105400" cy="36671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b="1">
              <a:solidFill>
                <a:srgbClr val="0033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ご確認いただく項目</a:t>
          </a:r>
        </a:p>
      </xdr:txBody>
    </xdr:sp>
    <xdr:clientData/>
  </xdr:twoCellAnchor>
  <xdr:twoCellAnchor>
    <xdr:from>
      <xdr:col>0</xdr:col>
      <xdr:colOff>142875</xdr:colOff>
      <xdr:row>30</xdr:row>
      <xdr:rowOff>31749</xdr:rowOff>
    </xdr:from>
    <xdr:to>
      <xdr:col>10</xdr:col>
      <xdr:colOff>342900</xdr:colOff>
      <xdr:row>43</xdr:row>
      <xdr:rowOff>0</xdr:rowOff>
    </xdr:to>
    <xdr:sp macro="" textlink="">
      <xdr:nvSpPr>
        <xdr:cNvPr id="4" name="Text Box 4"/>
        <xdr:cNvSpPr txBox="1">
          <a:spLocks noChangeArrowheads="1"/>
        </xdr:cNvSpPr>
      </xdr:nvSpPr>
      <xdr:spPr bwMode="auto">
        <a:xfrm>
          <a:off x="142875" y="5175249"/>
          <a:ext cx="7058025" cy="219710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lnSpc>
              <a:spcPts val="1300"/>
            </a:lnSpc>
            <a:defRPr/>
          </a:pP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コンデンサ容量は，</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過度の進み力率とならないよう</a:t>
          </a:r>
          <a:r>
            <a:rPr lang="ja-JP" altLang="en-US" sz="1100">
              <a:latin typeface="HG丸ｺﾞｼｯｸM-PRO" panose="020F0600000000000000" pitchFamily="50" charset="-128"/>
              <a:ea typeface="HG丸ｺﾞｼｯｸM-PRO" panose="020F0600000000000000" pitchFamily="50" charset="-128"/>
            </a:rPr>
            <a:t>に三相変圧器容量からではなく，需要者の</a:t>
          </a:r>
        </a:p>
        <a:p>
          <a:pPr eaLnBrk="1" hangingPunct="1">
            <a:defRPr/>
          </a:pPr>
          <a:r>
            <a:rPr lang="ja-JP" altLang="en-US" sz="1100">
              <a:latin typeface="HG丸ｺﾞｼｯｸM-PRO" panose="020F0600000000000000" pitchFamily="50" charset="-128"/>
              <a:ea typeface="HG丸ｺﾞｼｯｸM-PRO" panose="020F0600000000000000" pitchFamily="50" charset="-128"/>
            </a:rPr>
            <a:t>　 負荷設備容量や稼働率などを考慮し選定いただくようお願いいたします。</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具体的な容量選定については，別紙「適正な進相コンデンサの設置・運用についてのお願い」</a:t>
          </a:r>
        </a:p>
        <a:p>
          <a:pPr eaLnBrk="1" hangingPunct="1">
            <a:defRPr/>
          </a:pPr>
          <a:r>
            <a:rPr lang="ja-JP" altLang="en-US" sz="1100">
              <a:latin typeface="HG丸ｺﾞｼｯｸM-PRO" panose="020F0600000000000000" pitchFamily="50" charset="-128"/>
              <a:ea typeface="HG丸ｺﾞｼｯｸM-PRO" panose="020F0600000000000000" pitchFamily="50" charset="-128"/>
            </a:rPr>
            <a:t> 　　 をご参照願います。</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②</a:t>
          </a:r>
          <a:r>
            <a:rPr lang="ja-JP" altLang="en-US" sz="1100">
              <a:latin typeface="HG丸ｺﾞｼｯｸM-PRO" panose="020F0600000000000000" pitchFamily="50" charset="-128"/>
              <a:ea typeface="HG丸ｺﾞｼｯｸM-PRO" panose="020F0600000000000000" pitchFamily="50" charset="-128"/>
            </a:rPr>
            <a:t> コンデンサは，</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直列リアクトル（６％）付き</a:t>
          </a:r>
          <a:r>
            <a:rPr lang="ja-JP" altLang="en-US" sz="1100">
              <a:latin typeface="HG丸ｺﾞｼｯｸM-PRO" panose="020F0600000000000000" pitchFamily="50" charset="-128"/>
              <a:ea typeface="HG丸ｺﾞｼｯｸM-PRO" panose="020F0600000000000000" pitchFamily="50" charset="-128"/>
            </a:rPr>
            <a:t>を推奨いたします。</a:t>
          </a: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③</a:t>
          </a:r>
          <a:r>
            <a:rPr lang="ja-JP" altLang="en-US" sz="1100">
              <a:latin typeface="HG丸ｺﾞｼｯｸM-PRO" panose="020F0600000000000000" pitchFamily="50" charset="-128"/>
              <a:ea typeface="HG丸ｺﾞｼｯｸM-PRO" panose="020F0600000000000000" pitchFamily="50" charset="-128"/>
            </a:rPr>
            <a:t> 負荷の変動が大きく，過度な進み力率となる際は，自動力率調整装置などの設置をご検討下さい。</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④</a:t>
          </a:r>
          <a:r>
            <a:rPr lang="ja-JP" altLang="en-US" sz="1100">
              <a:latin typeface="HG丸ｺﾞｼｯｸM-PRO" panose="020F0600000000000000" pitchFamily="50" charset="-128"/>
              <a:ea typeface="HG丸ｺﾞｼｯｸM-PRO" panose="020F0600000000000000" pitchFamily="50" charset="-128"/>
            </a:rPr>
            <a:t> コンデンサ容量が </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300kvar</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を超える場合は，</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2</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群以上</a:t>
          </a:r>
          <a:r>
            <a:rPr lang="ja-JP" altLang="en-US" sz="1100">
              <a:latin typeface="HG丸ｺﾞｼｯｸM-PRO" panose="020F0600000000000000" pitchFamily="50" charset="-128"/>
              <a:ea typeface="HG丸ｺﾞｼｯｸM-PRO" panose="020F0600000000000000" pitchFamily="50" charset="-128"/>
            </a:rPr>
            <a:t>に分割をお願いいたします。</a:t>
          </a:r>
        </a:p>
      </xdr:txBody>
    </xdr:sp>
    <xdr:clientData/>
  </xdr:twoCellAnchor>
  <xdr:twoCellAnchor>
    <xdr:from>
      <xdr:col>1</xdr:col>
      <xdr:colOff>114300</xdr:colOff>
      <xdr:row>4</xdr:row>
      <xdr:rowOff>142875</xdr:rowOff>
    </xdr:from>
    <xdr:to>
      <xdr:col>10</xdr:col>
      <xdr:colOff>171450</xdr:colOff>
      <xdr:row>4</xdr:row>
      <xdr:rowOff>142875</xdr:rowOff>
    </xdr:to>
    <xdr:sp macro="" textlink="">
      <xdr:nvSpPr>
        <xdr:cNvPr id="15868" name="Line 7"/>
        <xdr:cNvSpPr>
          <a:spLocks noChangeShapeType="1"/>
        </xdr:cNvSpPr>
      </xdr:nvSpPr>
      <xdr:spPr bwMode="auto">
        <a:xfrm>
          <a:off x="800100" y="828675"/>
          <a:ext cx="6229350" cy="0"/>
        </a:xfrm>
        <a:prstGeom prst="line">
          <a:avLst/>
        </a:prstGeom>
        <a:noFill/>
        <a:ln w="19050" cap="rnd">
          <a:solidFill>
            <a:srgbClr val="009900"/>
          </a:solidFill>
          <a:prstDash val="sysDot"/>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247650</xdr:colOff>
      <xdr:row>6</xdr:row>
      <xdr:rowOff>69850</xdr:rowOff>
    </xdr:from>
    <xdr:to>
      <xdr:col>10</xdr:col>
      <xdr:colOff>342900</xdr:colOff>
      <xdr:row>11</xdr:row>
      <xdr:rowOff>38467</xdr:rowOff>
    </xdr:to>
    <xdr:sp macro="" textlink="">
      <xdr:nvSpPr>
        <xdr:cNvPr id="6" name="Text Box 8"/>
        <xdr:cNvSpPr txBox="1">
          <a:spLocks noChangeArrowheads="1"/>
        </xdr:cNvSpPr>
      </xdr:nvSpPr>
      <xdr:spPr bwMode="auto">
        <a:xfrm>
          <a:off x="247650" y="1098550"/>
          <a:ext cx="6953250" cy="8258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変圧器・コンデンサの工事を実施する場合は，下記項目をご確認ください。</a:t>
          </a:r>
        </a:p>
        <a:p>
          <a:pPr eaLnBrk="1" hangingPunct="1">
            <a:defRPr/>
          </a:pPr>
          <a:r>
            <a:rPr lang="ja-JP" altLang="en-US" sz="1100">
              <a:latin typeface="HG丸ｺﾞｼｯｸM-PRO" panose="020F0600000000000000" pitchFamily="50" charset="-128"/>
              <a:ea typeface="HG丸ｺﾞｼｯｸM-PRO" panose="020F0600000000000000" pitchFamily="50" charset="-128"/>
            </a:rPr>
            <a:t>　なお，お申し込み内容について確認が必要な場合には，弊社担当者からご連絡いたします。</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また，その他ご不明な点は，</a:t>
          </a:r>
          <a:r>
            <a:rPr kumimoji="1" lang="ja-JP" altLang="ja-JP" sz="1100" b="0" i="0" kern="1200" baseline="0">
              <a:solidFill>
                <a:schemeClr val="tx1"/>
              </a:solidFill>
              <a:effectLst/>
              <a:latin typeface="HG丸ｺﾞｼｯｸM-PRO" panose="020F0600000000000000" pitchFamily="50" charset="-128"/>
              <a:ea typeface="HG丸ｺﾞｼｯｸM-PRO" panose="020F0600000000000000" pitchFamily="50" charset="-128"/>
              <a:cs typeface="+mn-cs"/>
            </a:rPr>
            <a:t>お申し込み後にお知らせする問い合わせ先</a:t>
          </a:r>
          <a:r>
            <a:rPr lang="ja-JP" altLang="en-US" sz="1100">
              <a:latin typeface="HG丸ｺﾞｼｯｸM-PRO" panose="020F0600000000000000" pitchFamily="50" charset="-128"/>
              <a:ea typeface="HG丸ｺﾞｼｯｸM-PRO" panose="020F0600000000000000" pitchFamily="50" charset="-128"/>
            </a:rPr>
            <a:t>にご連絡いただきますよ</a:t>
          </a:r>
          <a:endParaRPr lang="en-US" altLang="ja-JP"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うお願いいたします。</a:t>
          </a:r>
        </a:p>
      </xdr:txBody>
    </xdr:sp>
    <xdr:clientData/>
  </xdr:twoCellAnchor>
  <xdr:twoCellAnchor>
    <xdr:from>
      <xdr:col>0</xdr:col>
      <xdr:colOff>0</xdr:colOff>
      <xdr:row>0</xdr:row>
      <xdr:rowOff>0</xdr:rowOff>
    </xdr:from>
    <xdr:to>
      <xdr:col>10</xdr:col>
      <xdr:colOff>342900</xdr:colOff>
      <xdr:row>54</xdr:row>
      <xdr:rowOff>161924</xdr:rowOff>
    </xdr:to>
    <xdr:sp macro="" textlink="">
      <xdr:nvSpPr>
        <xdr:cNvPr id="7" name="Rectangle 10"/>
        <xdr:cNvSpPr>
          <a:spLocks noChangeArrowheads="1"/>
        </xdr:cNvSpPr>
      </xdr:nvSpPr>
      <xdr:spPr bwMode="auto">
        <a:xfrm>
          <a:off x="0" y="0"/>
          <a:ext cx="7200900" cy="9420224"/>
        </a:xfrm>
        <a:prstGeom prst="rect">
          <a:avLst/>
        </a:prstGeom>
        <a:noFill/>
        <a:ln w="38100" cmpd="thickThin">
          <a:solidFill>
            <a:srgbClr val="00FF00"/>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endParaRPr lang="ja-JP" altLang="en-US"/>
        </a:p>
      </xdr:txBody>
    </xdr:sp>
    <xdr:clientData/>
  </xdr:twoCellAnchor>
  <xdr:twoCellAnchor>
    <xdr:from>
      <xdr:col>0</xdr:col>
      <xdr:colOff>247650</xdr:colOff>
      <xdr:row>14</xdr:row>
      <xdr:rowOff>104775</xdr:rowOff>
    </xdr:from>
    <xdr:to>
      <xdr:col>9</xdr:col>
      <xdr:colOff>323850</xdr:colOff>
      <xdr:row>14</xdr:row>
      <xdr:rowOff>104775</xdr:rowOff>
    </xdr:to>
    <xdr:sp macro="" textlink="">
      <xdr:nvSpPr>
        <xdr:cNvPr id="15871" name="Line 14"/>
        <xdr:cNvSpPr>
          <a:spLocks noChangeShapeType="1"/>
        </xdr:cNvSpPr>
      </xdr:nvSpPr>
      <xdr:spPr bwMode="auto">
        <a:xfrm>
          <a:off x="247650" y="2505075"/>
          <a:ext cx="6248400" cy="0"/>
        </a:xfrm>
        <a:prstGeom prst="line">
          <a:avLst/>
        </a:prstGeom>
        <a:noFill/>
        <a:ln w="9525">
          <a:solidFill>
            <a:srgbClr val="0099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447675</xdr:colOff>
      <xdr:row>28</xdr:row>
      <xdr:rowOff>22225</xdr:rowOff>
    </xdr:from>
    <xdr:to>
      <xdr:col>2</xdr:col>
      <xdr:colOff>600075</xdr:colOff>
      <xdr:row>30</xdr:row>
      <xdr:rowOff>5055</xdr:rowOff>
    </xdr:to>
    <xdr:sp macro="" textlink="">
      <xdr:nvSpPr>
        <xdr:cNvPr id="9" name="Text Box 19"/>
        <xdr:cNvSpPr txBox="1">
          <a:spLocks noChangeArrowheads="1"/>
        </xdr:cNvSpPr>
      </xdr:nvSpPr>
      <xdr:spPr bwMode="auto">
        <a:xfrm>
          <a:off x="447675" y="4822825"/>
          <a:ext cx="15240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sz="1400" b="1">
              <a:solidFill>
                <a:srgbClr val="0033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コンデンサ</a:t>
          </a:r>
        </a:p>
      </xdr:txBody>
    </xdr:sp>
    <xdr:clientData/>
  </xdr:twoCellAnchor>
  <xdr:twoCellAnchor>
    <xdr:from>
      <xdr:col>0</xdr:col>
      <xdr:colOff>165100</xdr:colOff>
      <xdr:row>17</xdr:row>
      <xdr:rowOff>71438</xdr:rowOff>
    </xdr:from>
    <xdr:to>
      <xdr:col>10</xdr:col>
      <xdr:colOff>95250</xdr:colOff>
      <xdr:row>25</xdr:row>
      <xdr:rowOff>75856</xdr:rowOff>
    </xdr:to>
    <xdr:sp macro="" textlink="">
      <xdr:nvSpPr>
        <xdr:cNvPr id="10" name="Rectangle 22"/>
        <xdr:cNvSpPr>
          <a:spLocks noChangeArrowheads="1"/>
        </xdr:cNvSpPr>
      </xdr:nvSpPr>
      <xdr:spPr bwMode="auto">
        <a:xfrm>
          <a:off x="165100" y="2986088"/>
          <a:ext cx="6788150" cy="137601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a:t>
          </a:r>
          <a:r>
            <a:rPr lang="en-US" altLang="ja-JP" sz="1100">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設備不平衡率が</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30%</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以下</a:t>
          </a:r>
          <a:r>
            <a:rPr lang="ja-JP" altLang="en-US" sz="1100">
              <a:latin typeface="HG丸ｺﾞｼｯｸM-PRO" panose="020F0600000000000000" pitchFamily="50" charset="-128"/>
              <a:ea typeface="HG丸ｺﾞｼｯｸM-PRO" panose="020F0600000000000000" pitchFamily="50" charset="-128"/>
            </a:rPr>
            <a:t>となるよう変圧器の接続について，ご検討下さい。</a:t>
          </a:r>
        </a:p>
        <a:p>
          <a:pPr eaLnBrk="1" hangingPunct="1">
            <a:lnSpc>
              <a:spcPts val="1300"/>
            </a:lnSpc>
            <a:defRPr/>
          </a:pPr>
          <a:endParaRPr lang="ja-JP" altLang="en-US"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endParaRPr>
        </a:p>
        <a:p>
          <a:pPr eaLnBrk="1" hangingPunct="1">
            <a:defRPr/>
          </a:pPr>
          <a:r>
            <a:rPr lang="en-US" altLang="ja-JP"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a:t>
          </a:r>
          <a:r>
            <a:rPr lang="ja-JP" altLang="en-US"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設備不平衡率計算方法 </a:t>
          </a:r>
          <a:r>
            <a:rPr lang="en-US" altLang="ja-JP"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a:t>
          </a:r>
        </a:p>
        <a:p>
          <a:pPr eaLnBrk="1" hangingPunct="1">
            <a:lnSpc>
              <a:spcPts val="1300"/>
            </a:lnSpc>
            <a:defRPr/>
          </a:pPr>
          <a:endParaRPr lang="en-US" altLang="ja-JP"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各線間に接続される単相変圧器の最大と最小の容量差</a:t>
          </a:r>
        </a:p>
        <a:p>
          <a:pPr eaLnBrk="1" hangingPunct="1">
            <a:defRPr/>
          </a:pPr>
          <a:r>
            <a:rPr lang="ja-JP" altLang="en-US" sz="1100">
              <a:latin typeface="HG丸ｺﾞｼｯｸM-PRO" panose="020F0600000000000000" pitchFamily="50" charset="-128"/>
              <a:ea typeface="HG丸ｺﾞｼｯｸM-PRO" panose="020F0600000000000000" pitchFamily="50" charset="-128"/>
            </a:rPr>
            <a:t>　設備不平衡率　＝　　　　　　　　　　　　　　　　　　　　　　　　　　　</a:t>
          </a:r>
          <a:r>
            <a:rPr lang="en-US" altLang="ja-JP" sz="1100">
              <a:latin typeface="HG丸ｺﾞｼｯｸM-PRO" panose="020F0600000000000000" pitchFamily="50" charset="-128"/>
              <a:ea typeface="HG丸ｺﾞｼｯｸM-PRO" panose="020F0600000000000000" pitchFamily="50" charset="-128"/>
            </a:rPr>
            <a:t>×</a:t>
          </a:r>
          <a:r>
            <a:rPr lang="ja-JP" altLang="en-US" sz="1100">
              <a:latin typeface="HG丸ｺﾞｼｯｸM-PRO" panose="020F0600000000000000" pitchFamily="50" charset="-128"/>
              <a:ea typeface="HG丸ｺﾞｼｯｸM-PRO" panose="020F0600000000000000" pitchFamily="50" charset="-128"/>
            </a:rPr>
            <a:t>　</a:t>
          </a:r>
          <a:r>
            <a:rPr lang="en-US" altLang="ja-JP" sz="1100">
              <a:latin typeface="HG丸ｺﾞｼｯｸM-PRO" panose="020F0600000000000000" pitchFamily="50" charset="-128"/>
              <a:ea typeface="HG丸ｺﾞｼｯｸM-PRO" panose="020F0600000000000000" pitchFamily="50" charset="-128"/>
            </a:rPr>
            <a:t>100〔</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a:t>
          </a:r>
        </a:p>
        <a:p>
          <a:pPr eaLnBrk="1" hangingPunct="1">
            <a:lnSpc>
              <a:spcPts val="1200"/>
            </a:lnSpc>
            <a:defRPr/>
          </a:pPr>
          <a:r>
            <a:rPr lang="ja-JP" altLang="en-US" sz="1100">
              <a:latin typeface="HG丸ｺﾞｼｯｸM-PRO" panose="020F0600000000000000" pitchFamily="50" charset="-128"/>
              <a:ea typeface="HG丸ｺﾞｼｯｸM-PRO" panose="020F0600000000000000" pitchFamily="50" charset="-128"/>
            </a:rPr>
            <a:t>　　　　　　　　　　　　　　　　総変圧器容量の３分の１ 　　　　　　　　　　　　　　　　</a:t>
          </a:r>
          <a:endPar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95250</xdr:colOff>
      <xdr:row>1</xdr:row>
      <xdr:rowOff>119063</xdr:rowOff>
    </xdr:from>
    <xdr:to>
      <xdr:col>1</xdr:col>
      <xdr:colOff>114300</xdr:colOff>
      <xdr:row>5</xdr:row>
      <xdr:rowOff>104775</xdr:rowOff>
    </xdr:to>
    <xdr:sp macro="" textlink="">
      <xdr:nvSpPr>
        <xdr:cNvPr id="11" name="Oval 113"/>
        <xdr:cNvSpPr>
          <a:spLocks noChangeArrowheads="1"/>
        </xdr:cNvSpPr>
      </xdr:nvSpPr>
      <xdr:spPr bwMode="auto">
        <a:xfrm>
          <a:off x="95250" y="290513"/>
          <a:ext cx="704850" cy="671512"/>
        </a:xfrm>
        <a:prstGeom prst="ellipse">
          <a:avLst/>
        </a:prstGeom>
        <a:gradFill rotWithShape="1">
          <a:gsLst>
            <a:gs pos="0">
              <a:srgbClr val="90D390"/>
            </a:gs>
            <a:gs pos="50000">
              <a:srgbClr val="009900"/>
            </a:gs>
            <a:gs pos="100000">
              <a:srgbClr val="90D390"/>
            </a:gs>
          </a:gsLst>
          <a:lin ang="5400000" scaled="1"/>
        </a:gra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non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algn="ctr" eaLnBrk="1" hangingPunct="1"/>
          <a:r>
            <a:rPr lang="ja-JP" altLang="en-US" sz="1200" b="1">
              <a:solidFill>
                <a:schemeClr val="bg1"/>
              </a:solidFill>
              <a:latin typeface="HG丸ｺﾞｼｯｸM-PRO" panose="020F0600000000000000" pitchFamily="50" charset="-128"/>
              <a:ea typeface="HG丸ｺﾞｼｯｸM-PRO" panose="020F0600000000000000" pitchFamily="50" charset="-128"/>
            </a:rPr>
            <a:t>変圧器</a:t>
          </a:r>
        </a:p>
        <a:p>
          <a:pPr algn="ctr" eaLnBrk="1" hangingPunct="1"/>
          <a:r>
            <a:rPr lang="ja-JP" altLang="en-US" sz="1200" b="1">
              <a:solidFill>
                <a:schemeClr val="bg1"/>
              </a:solidFill>
              <a:latin typeface="HG丸ｺﾞｼｯｸM-PRO" panose="020F0600000000000000" pitchFamily="50" charset="-128"/>
              <a:ea typeface="HG丸ｺﾞｼｯｸM-PRO" panose="020F0600000000000000" pitchFamily="50" charset="-128"/>
            </a:rPr>
            <a:t>ｺﾝﾃﾞﾝｻ</a:t>
          </a:r>
        </a:p>
      </xdr:txBody>
    </xdr:sp>
    <xdr:clientData/>
  </xdr:twoCellAnchor>
  <xdr:twoCellAnchor>
    <xdr:from>
      <xdr:col>0</xdr:col>
      <xdr:colOff>247650</xdr:colOff>
      <xdr:row>12</xdr:row>
      <xdr:rowOff>134938</xdr:rowOff>
    </xdr:from>
    <xdr:to>
      <xdr:col>0</xdr:col>
      <xdr:colOff>400050</xdr:colOff>
      <xdr:row>14</xdr:row>
      <xdr:rowOff>96838</xdr:rowOff>
    </xdr:to>
    <xdr:sp macro="" textlink="">
      <xdr:nvSpPr>
        <xdr:cNvPr id="12" name="Rectangle 114"/>
        <xdr:cNvSpPr>
          <a:spLocks noChangeArrowheads="1"/>
        </xdr:cNvSpPr>
      </xdr:nvSpPr>
      <xdr:spPr bwMode="auto">
        <a:xfrm>
          <a:off x="247650" y="2192338"/>
          <a:ext cx="152400" cy="304800"/>
        </a:xfrm>
        <a:prstGeom prst="rect">
          <a:avLst/>
        </a:prstGeom>
        <a:pattFill prst="dkUpDiag">
          <a:fgClr>
            <a:schemeClr val="bg1">
              <a:alpha val="70195"/>
            </a:schemeClr>
          </a:fgClr>
          <a:bgClr>
            <a:srgbClr val="009900">
              <a:alpha val="70195"/>
            </a:srgbClr>
          </a:bgClr>
        </a:pattFill>
        <a:ln w="9525">
          <a:solidFill>
            <a:srgbClr val="0099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algn="ctr" eaLnBrk="1" hangingPunct="1"/>
          <a:endParaRPr lang="ja-JP" altLang="ja-JP">
            <a:solidFill>
              <a:srgbClr val="FF99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476250</xdr:colOff>
      <xdr:row>15</xdr:row>
      <xdr:rowOff>80963</xdr:rowOff>
    </xdr:from>
    <xdr:to>
      <xdr:col>2</xdr:col>
      <xdr:colOff>171450</xdr:colOff>
      <xdr:row>17</xdr:row>
      <xdr:rowOff>63793</xdr:rowOff>
    </xdr:to>
    <xdr:sp macro="" textlink="">
      <xdr:nvSpPr>
        <xdr:cNvPr id="13" name="Text Box 115"/>
        <xdr:cNvSpPr txBox="1">
          <a:spLocks noChangeArrowheads="1"/>
        </xdr:cNvSpPr>
      </xdr:nvSpPr>
      <xdr:spPr bwMode="auto">
        <a:xfrm>
          <a:off x="476250" y="2652713"/>
          <a:ext cx="10668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sz="1400" b="1">
              <a:solidFill>
                <a:srgbClr val="0033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変圧器</a:t>
          </a:r>
        </a:p>
      </xdr:txBody>
    </xdr:sp>
    <xdr:clientData/>
  </xdr:twoCellAnchor>
  <xdr:twoCellAnchor>
    <xdr:from>
      <xdr:col>0</xdr:col>
      <xdr:colOff>247650</xdr:colOff>
      <xdr:row>15</xdr:row>
      <xdr:rowOff>119063</xdr:rowOff>
    </xdr:from>
    <xdr:to>
      <xdr:col>0</xdr:col>
      <xdr:colOff>476250</xdr:colOff>
      <xdr:row>17</xdr:row>
      <xdr:rowOff>4763</xdr:rowOff>
    </xdr:to>
    <xdr:sp macro="" textlink="">
      <xdr:nvSpPr>
        <xdr:cNvPr id="14" name="AutoShape 116"/>
        <xdr:cNvSpPr>
          <a:spLocks noChangeArrowheads="1"/>
        </xdr:cNvSpPr>
      </xdr:nvSpPr>
      <xdr:spPr bwMode="auto">
        <a:xfrm>
          <a:off x="247650" y="2690813"/>
          <a:ext cx="228600" cy="228600"/>
        </a:xfrm>
        <a:prstGeom prst="diamond">
          <a:avLst/>
        </a:prstGeom>
        <a:gradFill rotWithShape="1">
          <a:gsLst>
            <a:gs pos="0">
              <a:srgbClr val="009900"/>
            </a:gs>
            <a:gs pos="50000">
              <a:srgbClr val="B2E0B2"/>
            </a:gs>
            <a:gs pos="100000">
              <a:srgbClr val="009900"/>
            </a:gs>
          </a:gsLst>
          <a:lin ang="5400000" scaled="1"/>
        </a:gradFill>
        <a:ln w="9525">
          <a:solidFill>
            <a:srgbClr val="008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endParaRPr lang="ja-JP" altLang="en-US"/>
        </a:p>
      </xdr:txBody>
    </xdr:sp>
    <xdr:clientData/>
  </xdr:twoCellAnchor>
  <xdr:twoCellAnchor>
    <xdr:from>
      <xdr:col>0</xdr:col>
      <xdr:colOff>247650</xdr:colOff>
      <xdr:row>28</xdr:row>
      <xdr:rowOff>52388</xdr:rowOff>
    </xdr:from>
    <xdr:to>
      <xdr:col>0</xdr:col>
      <xdr:colOff>476250</xdr:colOff>
      <xdr:row>29</xdr:row>
      <xdr:rowOff>109538</xdr:rowOff>
    </xdr:to>
    <xdr:sp macro="" textlink="">
      <xdr:nvSpPr>
        <xdr:cNvPr id="15" name="AutoShape 118"/>
        <xdr:cNvSpPr>
          <a:spLocks noChangeArrowheads="1"/>
        </xdr:cNvSpPr>
      </xdr:nvSpPr>
      <xdr:spPr bwMode="auto">
        <a:xfrm>
          <a:off x="247650" y="4852988"/>
          <a:ext cx="228600" cy="228600"/>
        </a:xfrm>
        <a:prstGeom prst="diamond">
          <a:avLst/>
        </a:prstGeom>
        <a:gradFill rotWithShape="1">
          <a:gsLst>
            <a:gs pos="0">
              <a:srgbClr val="009900"/>
            </a:gs>
            <a:gs pos="50000">
              <a:srgbClr val="B2E0B2"/>
            </a:gs>
            <a:gs pos="100000">
              <a:srgbClr val="009900"/>
            </a:gs>
          </a:gsLst>
          <a:lin ang="5400000" scaled="1"/>
        </a:gradFill>
        <a:ln w="9525">
          <a:solidFill>
            <a:srgbClr val="008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endParaRPr lang="ja-JP" altLang="en-US"/>
        </a:p>
      </xdr:txBody>
    </xdr:sp>
    <xdr:clientData/>
  </xdr:twoCellAnchor>
  <xdr:twoCellAnchor>
    <xdr:from>
      <xdr:col>2</xdr:col>
      <xdr:colOff>219075</xdr:colOff>
      <xdr:row>23</xdr:row>
      <xdr:rowOff>76200</xdr:rowOff>
    </xdr:from>
    <xdr:to>
      <xdr:col>7</xdr:col>
      <xdr:colOff>400050</xdr:colOff>
      <xdr:row>23</xdr:row>
      <xdr:rowOff>76200</xdr:rowOff>
    </xdr:to>
    <xdr:sp macro="" textlink="">
      <xdr:nvSpPr>
        <xdr:cNvPr id="15879" name="Line 119"/>
        <xdr:cNvSpPr>
          <a:spLocks noChangeShapeType="1"/>
        </xdr:cNvSpPr>
      </xdr:nvSpPr>
      <xdr:spPr bwMode="auto">
        <a:xfrm>
          <a:off x="1590675" y="4019550"/>
          <a:ext cx="3609975" cy="0"/>
        </a:xfrm>
        <a:prstGeom prst="line">
          <a:avLst/>
        </a:prstGeom>
        <a:noFill/>
        <a:ln w="9525">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247650</xdr:colOff>
      <xdr:row>42</xdr:row>
      <xdr:rowOff>147638</xdr:rowOff>
    </xdr:from>
    <xdr:to>
      <xdr:col>0</xdr:col>
      <xdr:colOff>476250</xdr:colOff>
      <xdr:row>44</xdr:row>
      <xdr:rowOff>33338</xdr:rowOff>
    </xdr:to>
    <xdr:sp macro="" textlink="">
      <xdr:nvSpPr>
        <xdr:cNvPr id="17" name="AutoShape 121"/>
        <xdr:cNvSpPr>
          <a:spLocks noChangeArrowheads="1"/>
        </xdr:cNvSpPr>
      </xdr:nvSpPr>
      <xdr:spPr bwMode="auto">
        <a:xfrm>
          <a:off x="247650" y="7348538"/>
          <a:ext cx="228600" cy="228600"/>
        </a:xfrm>
        <a:prstGeom prst="diamond">
          <a:avLst/>
        </a:prstGeom>
        <a:gradFill rotWithShape="1">
          <a:gsLst>
            <a:gs pos="0">
              <a:srgbClr val="009900"/>
            </a:gs>
            <a:gs pos="50000">
              <a:srgbClr val="B2E0B2"/>
            </a:gs>
            <a:gs pos="100000">
              <a:srgbClr val="009900"/>
            </a:gs>
          </a:gsLst>
          <a:lin ang="5400000" scaled="1"/>
        </a:gradFill>
        <a:ln w="9525">
          <a:solidFill>
            <a:srgbClr val="008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endParaRPr lang="ja-JP" altLang="en-US"/>
        </a:p>
      </xdr:txBody>
    </xdr:sp>
    <xdr:clientData/>
  </xdr:twoCellAnchor>
  <xdr:twoCellAnchor>
    <xdr:from>
      <xdr:col>0</xdr:col>
      <xdr:colOff>142875</xdr:colOff>
      <xdr:row>44</xdr:row>
      <xdr:rowOff>146050</xdr:rowOff>
    </xdr:from>
    <xdr:to>
      <xdr:col>10</xdr:col>
      <xdr:colOff>342900</xdr:colOff>
      <xdr:row>54</xdr:row>
      <xdr:rowOff>85726</xdr:rowOff>
    </xdr:to>
    <xdr:sp macro="" textlink="">
      <xdr:nvSpPr>
        <xdr:cNvPr id="18" name="Text Box 4"/>
        <xdr:cNvSpPr txBox="1">
          <a:spLocks noChangeArrowheads="1"/>
        </xdr:cNvSpPr>
      </xdr:nvSpPr>
      <xdr:spPr bwMode="auto">
        <a:xfrm>
          <a:off x="142875" y="7689850"/>
          <a:ext cx="7058025" cy="16541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 お申し込み後に容量の変更をご希望される場合</a:t>
          </a:r>
          <a:r>
            <a:rPr lang="ja-JP" altLang="en-US" sz="1100">
              <a:latin typeface="HG丸ｺﾞｼｯｸM-PRO" panose="020F0600000000000000" pitchFamily="50" charset="-128"/>
              <a:ea typeface="HG丸ｺﾞｼｯｸM-PRO" panose="020F0600000000000000" pitchFamily="50" charset="-128"/>
            </a:rPr>
            <a:t>は，</a:t>
          </a:r>
          <a:r>
            <a:rPr lang="ja-JP" altLang="en-US" sz="1100" u="sng">
              <a:latin typeface="HG丸ｺﾞｼｯｸM-PRO" panose="020F0600000000000000" pitchFamily="50" charset="-128"/>
              <a:ea typeface="HG丸ｺﾞｼｯｸM-PRO" panose="020F0600000000000000" pitchFamily="50" charset="-128"/>
            </a:rPr>
            <a:t>変電所との保護協調や計量器の容量を確認さ</a:t>
          </a:r>
        </a:p>
        <a:p>
          <a:pPr eaLnBrk="1" hangingPunct="1">
            <a:defRPr/>
          </a:pPr>
          <a:r>
            <a:rPr lang="ja-JP" altLang="en-US" sz="1100">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せていただきますので，</a:t>
          </a:r>
          <a:r>
            <a:rPr kumimoji="1" lang="ja-JP" altLang="ja-JP" sz="1100" b="0" i="0" u="sng" kern="1200" baseline="0">
              <a:solidFill>
                <a:schemeClr val="tx1"/>
              </a:solidFill>
              <a:effectLst/>
              <a:latin typeface="HG丸ｺﾞｼｯｸM-PRO" panose="020F0600000000000000" pitchFamily="50" charset="-128"/>
              <a:ea typeface="HG丸ｺﾞｼｯｸM-PRO" panose="020F0600000000000000" pitchFamily="50" charset="-128"/>
              <a:cs typeface="+mn-cs"/>
            </a:rPr>
            <a:t>お申し込み後にお知らせする問い合わせ先</a:t>
          </a:r>
          <a:r>
            <a:rPr lang="ja-JP" altLang="en-US" sz="1100" u="sng">
              <a:latin typeface="HG丸ｺﾞｼｯｸM-PRO" panose="020F0600000000000000" pitchFamily="50" charset="-128"/>
              <a:ea typeface="HG丸ｺﾞｼｯｸM-PRO" panose="020F0600000000000000" pitchFamily="50" charset="-128"/>
            </a:rPr>
            <a:t>（制御グループ）へご連絡下</a:t>
          </a:r>
          <a:endParaRPr lang="en-US" altLang="ja-JP" sz="1100" u="sng">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u="none">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さい</a:t>
          </a:r>
          <a:r>
            <a:rPr lang="ja-JP" altLang="en-US" sz="1100">
              <a:latin typeface="HG丸ｺﾞｼｯｸM-PRO" panose="020F0600000000000000" pitchFamily="50" charset="-128"/>
              <a:ea typeface="HG丸ｺﾞｼｯｸM-PRO" panose="020F0600000000000000" pitchFamily="50" charset="-128"/>
            </a:rPr>
            <a:t>。</a:t>
          </a: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② 工事完了後，施設した設備データを設備調書シートの書式等を用いてメールまたは</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FAX</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にて，</a:t>
          </a: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お申し込み後にお知らせする送付先（制御グループ）へご送付いただきますようお願いいたし</a:t>
          </a: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ます。</a:t>
          </a:r>
        </a:p>
      </xdr:txBody>
    </xdr:sp>
    <xdr:clientData/>
  </xdr:twoCellAnchor>
  <xdr:twoCellAnchor>
    <xdr:from>
      <xdr:col>0</xdr:col>
      <xdr:colOff>447675</xdr:colOff>
      <xdr:row>42</xdr:row>
      <xdr:rowOff>117475</xdr:rowOff>
    </xdr:from>
    <xdr:to>
      <xdr:col>2</xdr:col>
      <xdr:colOff>600075</xdr:colOff>
      <xdr:row>44</xdr:row>
      <xdr:rowOff>100305</xdr:rowOff>
    </xdr:to>
    <xdr:sp macro="" textlink="">
      <xdr:nvSpPr>
        <xdr:cNvPr id="19" name="Text Box 19"/>
        <xdr:cNvSpPr txBox="1">
          <a:spLocks noChangeArrowheads="1"/>
        </xdr:cNvSpPr>
      </xdr:nvSpPr>
      <xdr:spPr bwMode="auto">
        <a:xfrm>
          <a:off x="447675" y="7318375"/>
          <a:ext cx="15240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sz="1400" b="1">
              <a:solidFill>
                <a:srgbClr val="0033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共通事項</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319088</xdr:colOff>
      <xdr:row>9</xdr:row>
      <xdr:rowOff>25400</xdr:rowOff>
    </xdr:from>
    <xdr:to>
      <xdr:col>10</xdr:col>
      <xdr:colOff>4763</xdr:colOff>
      <xdr:row>16</xdr:row>
      <xdr:rowOff>168275</xdr:rowOff>
    </xdr:to>
    <xdr:sp macro="" textlink="">
      <xdr:nvSpPr>
        <xdr:cNvPr id="2" name="Rectangle 3"/>
        <xdr:cNvSpPr>
          <a:spLocks noGrp="1" noChangeArrowheads="1"/>
        </xdr:cNvSpPr>
      </xdr:nvSpPr>
      <xdr:spPr bwMode="auto">
        <a:xfrm>
          <a:off x="319088" y="1568450"/>
          <a:ext cx="6543675" cy="1343025"/>
        </a:xfrm>
        <a:prstGeom prst="rect">
          <a:avLst/>
        </a:prstGeom>
        <a:noFill/>
        <a:ln w="9525">
          <a:noFill/>
          <a:miter lim="800000"/>
          <a:headEnd/>
          <a:tailEnd/>
        </a:ln>
        <a:extLst>
          <a:ext uri="{909E8E84-426E-40DD-AFC4-6F175D3DCCD1}">
            <a14:hiddenFill xmlns:a14="http://schemas.microsoft.com/office/drawing/2010/main">
              <a:solidFill>
                <a:srgbClr val="DDDDDD">
                  <a:alpha val="50195"/>
                </a:srgbClr>
              </a:solidFill>
            </a14:hiddenFill>
          </a:ext>
          <a:ext uri="{91240B29-F687-4F45-9708-019B960494DF}">
            <a14:hiddenLine xmlns:a14="http://schemas.microsoft.com/office/drawing/2010/main" w="9525">
              <a:solidFill>
                <a:srgbClr val="333333"/>
              </a:solidFill>
              <a:miter lim="800000"/>
              <a:headEnd/>
              <a:tailEnd/>
            </a14:hiddenLine>
          </a:ext>
        </a:extLst>
      </xdr:spPr>
      <xdr:txBody>
        <a:bodyPr vert="horz" wrap="square" lIns="91440" tIns="45720" rIns="91440" bIns="45720" numCol="1" anchor="t" anchorCtr="0" compatLnSpc="1">
          <a:prstTxWarp prst="textNoShape">
            <a:avLst/>
          </a:prstTxWarp>
        </a:bodyPr>
        <a:lstStyle>
          <a:lvl1pPr marL="290513" indent="-290513" algn="l" rtl="0" eaLnBrk="0" fontAlgn="base" hangingPunct="0">
            <a:lnSpc>
              <a:spcPct val="110000"/>
            </a:lnSpc>
            <a:spcBef>
              <a:spcPct val="0"/>
            </a:spcBef>
            <a:spcAft>
              <a:spcPct val="0"/>
            </a:spcAft>
            <a:buClr>
              <a:srgbClr val="333333"/>
            </a:buClr>
            <a:buSzPct val="80000"/>
            <a:buFont typeface="Wingdings" pitchFamily="2" charset="2"/>
            <a:buChar char="n"/>
            <a:defRPr kumimoji="1" sz="2000">
              <a:solidFill>
                <a:schemeClr val="tx1"/>
              </a:solidFill>
              <a:latin typeface="+mn-lt"/>
              <a:ea typeface="+mn-ea"/>
              <a:cs typeface="+mn-cs"/>
            </a:defRPr>
          </a:lvl1pPr>
          <a:lvl2pPr marL="666750" indent="-185738" algn="l" rtl="0" eaLnBrk="0" fontAlgn="base" hangingPunct="0">
            <a:lnSpc>
              <a:spcPct val="110000"/>
            </a:lnSpc>
            <a:spcBef>
              <a:spcPct val="0"/>
            </a:spcBef>
            <a:spcAft>
              <a:spcPct val="0"/>
            </a:spcAft>
            <a:buClr>
              <a:srgbClr val="333333"/>
            </a:buClr>
            <a:buSzPct val="70000"/>
            <a:buFont typeface="Wingdings" pitchFamily="2" charset="2"/>
            <a:buChar char="n"/>
            <a:defRPr kumimoji="1">
              <a:solidFill>
                <a:schemeClr val="tx1"/>
              </a:solidFill>
              <a:latin typeface="+mn-lt"/>
              <a:ea typeface="+mn-ea"/>
            </a:defRPr>
          </a:lvl2pPr>
          <a:lvl3pPr marL="1085850" indent="-228600" algn="l" rtl="0" eaLnBrk="0" fontAlgn="base" hangingPunct="0">
            <a:lnSpc>
              <a:spcPct val="110000"/>
            </a:lnSpc>
            <a:spcBef>
              <a:spcPct val="0"/>
            </a:spcBef>
            <a:spcAft>
              <a:spcPct val="0"/>
            </a:spcAft>
            <a:buClr>
              <a:srgbClr val="333333"/>
            </a:buClr>
            <a:buSzPct val="50000"/>
            <a:buFont typeface="Wingdings" pitchFamily="2" charset="2"/>
            <a:buChar char="n"/>
            <a:defRPr kumimoji="1" sz="1600">
              <a:solidFill>
                <a:schemeClr val="tx1"/>
              </a:solidFill>
              <a:latin typeface="+mn-lt"/>
              <a:ea typeface="+mn-ea"/>
            </a:defRPr>
          </a:lvl3pPr>
          <a:lvl4pPr marL="1379538" indent="-103188" algn="l" rtl="0" eaLnBrk="0" fontAlgn="base" hangingPunct="0">
            <a:lnSpc>
              <a:spcPct val="110000"/>
            </a:lnSpc>
            <a:spcBef>
              <a:spcPct val="0"/>
            </a:spcBef>
            <a:spcAft>
              <a:spcPct val="0"/>
            </a:spcAft>
            <a:defRPr kumimoji="1" sz="1400">
              <a:solidFill>
                <a:schemeClr val="tx1"/>
              </a:solidFill>
              <a:latin typeface="+mn-lt"/>
              <a:ea typeface="+mn-ea"/>
            </a:defRPr>
          </a:lvl4pPr>
          <a:lvl5pPr marL="1684338" indent="-114300" algn="l" rtl="0" eaLnBrk="0" fontAlgn="base" hangingPunct="0">
            <a:lnSpc>
              <a:spcPct val="110000"/>
            </a:lnSpc>
            <a:spcBef>
              <a:spcPct val="0"/>
            </a:spcBef>
            <a:spcAft>
              <a:spcPct val="0"/>
            </a:spcAft>
            <a:defRPr kumimoji="1" sz="800">
              <a:solidFill>
                <a:schemeClr val="tx1"/>
              </a:solidFill>
              <a:latin typeface="+mn-lt"/>
              <a:ea typeface="+mn-ea"/>
            </a:defRPr>
          </a:lvl5pPr>
          <a:lvl6pPr marL="2141538" indent="-114300" algn="l" rtl="0" fontAlgn="base">
            <a:lnSpc>
              <a:spcPct val="110000"/>
            </a:lnSpc>
            <a:spcBef>
              <a:spcPct val="0"/>
            </a:spcBef>
            <a:spcAft>
              <a:spcPct val="0"/>
            </a:spcAft>
            <a:defRPr kumimoji="1" sz="800">
              <a:solidFill>
                <a:schemeClr val="tx1"/>
              </a:solidFill>
              <a:latin typeface="+mn-lt"/>
              <a:ea typeface="+mn-ea"/>
            </a:defRPr>
          </a:lvl6pPr>
          <a:lvl7pPr marL="2598738" indent="-114300" algn="l" rtl="0" fontAlgn="base">
            <a:lnSpc>
              <a:spcPct val="110000"/>
            </a:lnSpc>
            <a:spcBef>
              <a:spcPct val="0"/>
            </a:spcBef>
            <a:spcAft>
              <a:spcPct val="0"/>
            </a:spcAft>
            <a:defRPr kumimoji="1" sz="800">
              <a:solidFill>
                <a:schemeClr val="tx1"/>
              </a:solidFill>
              <a:latin typeface="+mn-lt"/>
              <a:ea typeface="+mn-ea"/>
            </a:defRPr>
          </a:lvl7pPr>
          <a:lvl8pPr marL="3055938" indent="-114300" algn="l" rtl="0" fontAlgn="base">
            <a:lnSpc>
              <a:spcPct val="110000"/>
            </a:lnSpc>
            <a:spcBef>
              <a:spcPct val="0"/>
            </a:spcBef>
            <a:spcAft>
              <a:spcPct val="0"/>
            </a:spcAft>
            <a:defRPr kumimoji="1" sz="800">
              <a:solidFill>
                <a:schemeClr val="tx1"/>
              </a:solidFill>
              <a:latin typeface="+mn-lt"/>
              <a:ea typeface="+mn-ea"/>
            </a:defRPr>
          </a:lvl8pPr>
          <a:lvl9pPr marL="3513138" indent="-114300" algn="l" rtl="0" fontAlgn="base">
            <a:lnSpc>
              <a:spcPct val="110000"/>
            </a:lnSpc>
            <a:spcBef>
              <a:spcPct val="0"/>
            </a:spcBef>
            <a:spcAft>
              <a:spcPct val="0"/>
            </a:spcAft>
            <a:defRPr kumimoji="1" sz="800">
              <a:solidFill>
                <a:schemeClr val="tx1"/>
              </a:solidFill>
              <a:latin typeface="+mn-lt"/>
              <a:ea typeface="+mn-ea"/>
            </a:defRPr>
          </a:lvl9pPr>
        </a:lstStyle>
        <a:p>
          <a:pPr eaLnBrk="1" hangingPunct="1">
            <a:lnSpc>
              <a:spcPts val="1400"/>
            </a:lnSpc>
            <a:spcBef>
              <a:spcPct val="5000"/>
            </a:spcBef>
            <a:buClr>
              <a:srgbClr val="008000"/>
            </a:buClr>
            <a:buFont typeface="Wingdings" pitchFamily="2" charset="2"/>
            <a:buChar char="l"/>
          </a:pPr>
          <a:r>
            <a:rPr lang="ja-JP" altLang="en-US" sz="1200">
              <a:solidFill>
                <a:srgbClr val="333333"/>
              </a:solidFill>
            </a:rPr>
            <a:t>変電所からお届けする電圧よりも，需要者受電点の電圧が高くなる「ﾌｪﾗﾝﾁ</a:t>
          </a:r>
          <a:r>
            <a:rPr lang="ja-JP" altLang="en-US" sz="1200"/>
            <a:t>効果」により，以下のような問題が発生する可能性があります。</a:t>
          </a:r>
        </a:p>
        <a:p>
          <a:pPr eaLnBrk="1" hangingPunct="1">
            <a:lnSpc>
              <a:spcPts val="1500"/>
            </a:lnSpc>
            <a:spcBef>
              <a:spcPct val="5000"/>
            </a:spcBef>
            <a:buClr>
              <a:srgbClr val="008000"/>
            </a:buClr>
            <a:buFont typeface="Wingdings" pitchFamily="2" charset="2"/>
            <a:buNone/>
          </a:pPr>
          <a:r>
            <a:rPr lang="ja-JP" altLang="en-US" sz="1200">
              <a:solidFill>
                <a:srgbClr val="333333"/>
              </a:solidFill>
            </a:rPr>
            <a:t>　　　　　</a:t>
          </a:r>
          <a:r>
            <a:rPr lang="ja-JP" altLang="en-US" sz="1200" b="1" i="1">
              <a:solidFill>
                <a:srgbClr val="333333"/>
              </a:solidFill>
            </a:rPr>
            <a:t>「機器の損傷，寿命低下」</a:t>
          </a:r>
          <a:r>
            <a:rPr lang="ja-JP" altLang="en-US" sz="1200">
              <a:solidFill>
                <a:srgbClr val="333333"/>
              </a:solidFill>
            </a:rPr>
            <a:t>，</a:t>
          </a:r>
          <a:r>
            <a:rPr lang="ja-JP" altLang="en-US" sz="1200" b="1" i="1">
              <a:solidFill>
                <a:srgbClr val="333333"/>
              </a:solidFill>
            </a:rPr>
            <a:t>「過電圧保護による機器停止」</a:t>
          </a:r>
          <a:r>
            <a:rPr lang="ja-JP" altLang="en-US" sz="1200">
              <a:solidFill>
                <a:srgbClr val="333333"/>
              </a:solidFill>
            </a:rPr>
            <a:t>等，</a:t>
          </a:r>
          <a:r>
            <a:rPr lang="ja-JP" altLang="en-US" sz="1200" u="sng">
              <a:solidFill>
                <a:srgbClr val="333333"/>
              </a:solidFill>
            </a:rPr>
            <a:t>電気使用上のト</a:t>
          </a:r>
        </a:p>
        <a:p>
          <a:pPr eaLnBrk="1" hangingPunct="1">
            <a:lnSpc>
              <a:spcPts val="1500"/>
            </a:lnSpc>
            <a:spcBef>
              <a:spcPct val="5000"/>
            </a:spcBef>
            <a:buClr>
              <a:srgbClr val="008000"/>
            </a:buClr>
            <a:buFont typeface="Wingdings" pitchFamily="2" charset="2"/>
            <a:buNone/>
          </a:pPr>
          <a:r>
            <a:rPr lang="ja-JP" altLang="en-US" sz="1200">
              <a:solidFill>
                <a:srgbClr val="333333"/>
              </a:solidFill>
            </a:rPr>
            <a:t>　　　　　</a:t>
          </a:r>
          <a:r>
            <a:rPr lang="ja-JP" altLang="en-US" sz="1200" u="sng">
              <a:solidFill>
                <a:srgbClr val="333333"/>
              </a:solidFill>
            </a:rPr>
            <a:t>ラブルが発生する可能性があります</a:t>
          </a:r>
          <a:r>
            <a:rPr lang="ja-JP" altLang="en-US" sz="1200">
              <a:solidFill>
                <a:srgbClr val="333333"/>
              </a:solidFill>
            </a:rPr>
            <a:t>。</a:t>
          </a:r>
        </a:p>
        <a:p>
          <a:pPr eaLnBrk="1" hangingPunct="1">
            <a:lnSpc>
              <a:spcPts val="1400"/>
            </a:lnSpc>
            <a:spcBef>
              <a:spcPct val="5000"/>
            </a:spcBef>
            <a:buClr>
              <a:srgbClr val="008000"/>
            </a:buClr>
            <a:buFont typeface="Wingdings" pitchFamily="2" charset="2"/>
            <a:buChar char="l"/>
          </a:pPr>
          <a:r>
            <a:rPr lang="ja-JP" altLang="en-US" sz="1200">
              <a:solidFill>
                <a:srgbClr val="333333"/>
              </a:solidFill>
            </a:rPr>
            <a:t>配電系統や需要者構内における電力損失が増加します。</a:t>
          </a:r>
        </a:p>
        <a:p>
          <a:pPr eaLnBrk="1" hangingPunct="1">
            <a:lnSpc>
              <a:spcPts val="1300"/>
            </a:lnSpc>
            <a:spcBef>
              <a:spcPct val="5000"/>
            </a:spcBef>
            <a:buClr>
              <a:srgbClr val="008000"/>
            </a:buClr>
            <a:buFont typeface="Wingdings" pitchFamily="2" charset="2"/>
            <a:buNone/>
          </a:pPr>
          <a:endParaRPr lang="ja-JP" altLang="en-US" sz="1200">
            <a:solidFill>
              <a:srgbClr val="333333"/>
            </a:solidFill>
          </a:endParaRPr>
        </a:p>
      </xdr:txBody>
    </xdr:sp>
    <xdr:clientData/>
  </xdr:twoCellAnchor>
  <xdr:twoCellAnchor>
    <xdr:from>
      <xdr:col>0</xdr:col>
      <xdr:colOff>4763</xdr:colOff>
      <xdr:row>0</xdr:row>
      <xdr:rowOff>0</xdr:rowOff>
    </xdr:from>
    <xdr:to>
      <xdr:col>10</xdr:col>
      <xdr:colOff>4763</xdr:colOff>
      <xdr:row>2</xdr:row>
      <xdr:rowOff>88900</xdr:rowOff>
    </xdr:to>
    <xdr:sp macro="" textlink="">
      <xdr:nvSpPr>
        <xdr:cNvPr id="3" name="Rectangle 45"/>
        <xdr:cNvSpPr>
          <a:spLocks noChangeArrowheads="1"/>
        </xdr:cNvSpPr>
      </xdr:nvSpPr>
      <xdr:spPr bwMode="auto">
        <a:xfrm>
          <a:off x="4763" y="0"/>
          <a:ext cx="6858000" cy="431800"/>
        </a:xfrm>
        <a:prstGeom prst="rect">
          <a:avLst/>
        </a:prstGeom>
        <a:solidFill>
          <a:srgbClr val="008000"/>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ja-JP" altLang="en-US" sz="1800" b="1">
              <a:solidFill>
                <a:schemeClr val="bg1"/>
              </a:solidFill>
              <a:latin typeface="Arial" panose="020B0604020202020204" pitchFamily="34" charset="0"/>
            </a:rPr>
            <a:t>～適正な進相コンデンサの設置・運用についてのお願い～</a:t>
          </a:r>
        </a:p>
      </xdr:txBody>
    </xdr:sp>
    <xdr:clientData/>
  </xdr:twoCellAnchor>
  <xdr:twoCellAnchor>
    <xdr:from>
      <xdr:col>0</xdr:col>
      <xdr:colOff>4763</xdr:colOff>
      <xdr:row>2</xdr:row>
      <xdr:rowOff>123825</xdr:rowOff>
    </xdr:from>
    <xdr:to>
      <xdr:col>10</xdr:col>
      <xdr:colOff>4763</xdr:colOff>
      <xdr:row>2</xdr:row>
      <xdr:rowOff>160338</xdr:rowOff>
    </xdr:to>
    <xdr:sp macro="" textlink="">
      <xdr:nvSpPr>
        <xdr:cNvPr id="4" name="Rectangle 46"/>
        <xdr:cNvSpPr>
          <a:spLocks noChangeArrowheads="1"/>
        </xdr:cNvSpPr>
      </xdr:nvSpPr>
      <xdr:spPr bwMode="auto">
        <a:xfrm>
          <a:off x="4763" y="466725"/>
          <a:ext cx="6858000" cy="36513"/>
        </a:xfrm>
        <a:prstGeom prst="rect">
          <a:avLst/>
        </a:prstGeom>
        <a:solidFill>
          <a:srgbClr val="008000"/>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0</xdr:col>
      <xdr:colOff>4763</xdr:colOff>
      <xdr:row>3</xdr:row>
      <xdr:rowOff>22225</xdr:rowOff>
    </xdr:from>
    <xdr:to>
      <xdr:col>0</xdr:col>
      <xdr:colOff>365126</xdr:colOff>
      <xdr:row>5</xdr:row>
      <xdr:rowOff>39688</xdr:rowOff>
    </xdr:to>
    <xdr:sp macro="" textlink="">
      <xdr:nvSpPr>
        <xdr:cNvPr id="5" name="Rectangle 47"/>
        <xdr:cNvSpPr>
          <a:spLocks noChangeArrowheads="1"/>
        </xdr:cNvSpPr>
      </xdr:nvSpPr>
      <xdr:spPr bwMode="auto">
        <a:xfrm>
          <a:off x="4763" y="536575"/>
          <a:ext cx="360363" cy="360363"/>
        </a:xfrm>
        <a:prstGeom prst="rect">
          <a:avLst/>
        </a:prstGeom>
        <a:solidFill>
          <a:srgbClr val="008000"/>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en-US" altLang="ja-JP" sz="1600" b="1">
              <a:solidFill>
                <a:schemeClr val="bg1"/>
              </a:solidFill>
              <a:latin typeface="Century Gothic" panose="020B0502020202020204" pitchFamily="34" charset="0"/>
              <a:ea typeface="ＭＳ Ｐゴシック" panose="020B0600070205080204" pitchFamily="50" charset="-128"/>
            </a:rPr>
            <a:t>1.</a:t>
          </a:r>
        </a:p>
      </xdr:txBody>
    </xdr:sp>
    <xdr:clientData/>
  </xdr:twoCellAnchor>
  <xdr:twoCellAnchor>
    <xdr:from>
      <xdr:col>0</xdr:col>
      <xdr:colOff>409576</xdr:colOff>
      <xdr:row>3</xdr:row>
      <xdr:rowOff>22225</xdr:rowOff>
    </xdr:from>
    <xdr:to>
      <xdr:col>5</xdr:col>
      <xdr:colOff>617538</xdr:colOff>
      <xdr:row>5</xdr:row>
      <xdr:rowOff>46038</xdr:rowOff>
    </xdr:to>
    <xdr:sp macro="" textlink="">
      <xdr:nvSpPr>
        <xdr:cNvPr id="6" name="Text Box 49"/>
        <xdr:cNvSpPr txBox="1">
          <a:spLocks noChangeArrowheads="1"/>
        </xdr:cNvSpPr>
      </xdr:nvSpPr>
      <xdr:spPr bwMode="auto">
        <a:xfrm>
          <a:off x="409576" y="536575"/>
          <a:ext cx="3636962" cy="36671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defRPr/>
          </a:pPr>
          <a:r>
            <a:rPr lang="ja-JP" altLang="en-US" sz="1600" b="1">
              <a:solidFill>
                <a:schemeClr val="tx1"/>
              </a:solidFill>
              <a:effectLst>
                <a:outerShdw blurRad="38100" dist="38100" dir="2700000" algn="tl">
                  <a:srgbClr val="C0C0C0"/>
                </a:outerShdw>
              </a:effectLst>
              <a:latin typeface="Century Gothic" panose="020B0502020202020204" pitchFamily="34" charset="0"/>
            </a:rPr>
            <a:t>過剰な進相コンデンサによる影響</a:t>
          </a:r>
        </a:p>
      </xdr:txBody>
    </xdr:sp>
    <xdr:clientData/>
  </xdr:twoCellAnchor>
  <xdr:twoCellAnchor>
    <xdr:from>
      <xdr:col>0</xdr:col>
      <xdr:colOff>123825</xdr:colOff>
      <xdr:row>5</xdr:row>
      <xdr:rowOff>104775</xdr:rowOff>
    </xdr:from>
    <xdr:to>
      <xdr:col>0</xdr:col>
      <xdr:colOff>123825</xdr:colOff>
      <xdr:row>15</xdr:row>
      <xdr:rowOff>161925</xdr:rowOff>
    </xdr:to>
    <xdr:sp macro="" textlink="">
      <xdr:nvSpPr>
        <xdr:cNvPr id="47754" name="Line 50"/>
        <xdr:cNvSpPr>
          <a:spLocks noChangeShapeType="1"/>
        </xdr:cNvSpPr>
      </xdr:nvSpPr>
      <xdr:spPr bwMode="auto">
        <a:xfrm>
          <a:off x="123825" y="962025"/>
          <a:ext cx="0" cy="1771650"/>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265113</xdr:colOff>
      <xdr:row>5</xdr:row>
      <xdr:rowOff>38100</xdr:rowOff>
    </xdr:from>
    <xdr:to>
      <xdr:col>10</xdr:col>
      <xdr:colOff>4763</xdr:colOff>
      <xdr:row>8</xdr:row>
      <xdr:rowOff>82877</xdr:rowOff>
    </xdr:to>
    <xdr:sp macro="" textlink="">
      <xdr:nvSpPr>
        <xdr:cNvPr id="8" name="Text Box 51"/>
        <xdr:cNvSpPr txBox="1">
          <a:spLocks noChangeArrowheads="1"/>
        </xdr:cNvSpPr>
      </xdr:nvSpPr>
      <xdr:spPr bwMode="auto">
        <a:xfrm>
          <a:off x="265113" y="895350"/>
          <a:ext cx="6597650" cy="55912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1400" b="1">
              <a:solidFill>
                <a:srgbClr val="0000FF"/>
              </a:solidFill>
              <a:latin typeface="Century Gothic" panose="020B0502020202020204" pitchFamily="34" charset="0"/>
            </a:rPr>
            <a:t>需要者の高圧受電設備に設置される進相コンデンサは，過剰気味となっており，電気の使用に応じた進相コンデンサの開閉があまり行われておりません。</a:t>
          </a:r>
        </a:p>
      </xdr:txBody>
    </xdr:sp>
    <xdr:clientData/>
  </xdr:twoCellAnchor>
  <xdr:twoCellAnchor>
    <xdr:from>
      <xdr:col>3</xdr:col>
      <xdr:colOff>439738</xdr:colOff>
      <xdr:row>8</xdr:row>
      <xdr:rowOff>61913</xdr:rowOff>
    </xdr:from>
    <xdr:to>
      <xdr:col>6</xdr:col>
      <xdr:colOff>182563</xdr:colOff>
      <xdr:row>9</xdr:row>
      <xdr:rowOff>33338</xdr:rowOff>
    </xdr:to>
    <xdr:sp macro="" textlink="">
      <xdr:nvSpPr>
        <xdr:cNvPr id="9" name="AutoShape 53"/>
        <xdr:cNvSpPr>
          <a:spLocks noChangeArrowheads="1"/>
        </xdr:cNvSpPr>
      </xdr:nvSpPr>
      <xdr:spPr bwMode="auto">
        <a:xfrm flipV="1">
          <a:off x="2497138" y="1433513"/>
          <a:ext cx="1800225" cy="142875"/>
        </a:xfrm>
        <a:prstGeom prst="triangle">
          <a:avLst>
            <a:gd name="adj" fmla="val 50000"/>
          </a:avLst>
        </a:prstGeom>
        <a:solidFill>
          <a:srgbClr val="FF6600">
            <a:alpha val="50195"/>
          </a:srgbClr>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0</xdr:col>
      <xdr:colOff>1588</xdr:colOff>
      <xdr:row>17</xdr:row>
      <xdr:rowOff>25400</xdr:rowOff>
    </xdr:from>
    <xdr:to>
      <xdr:col>0</xdr:col>
      <xdr:colOff>361951</xdr:colOff>
      <xdr:row>19</xdr:row>
      <xdr:rowOff>42863</xdr:rowOff>
    </xdr:to>
    <xdr:sp macro="" textlink="">
      <xdr:nvSpPr>
        <xdr:cNvPr id="10" name="Rectangle 57"/>
        <xdr:cNvSpPr>
          <a:spLocks noChangeArrowheads="1"/>
        </xdr:cNvSpPr>
      </xdr:nvSpPr>
      <xdr:spPr bwMode="auto">
        <a:xfrm>
          <a:off x="1588" y="2940050"/>
          <a:ext cx="360363" cy="360363"/>
        </a:xfrm>
        <a:prstGeom prst="rect">
          <a:avLst/>
        </a:prstGeom>
        <a:solidFill>
          <a:srgbClr val="008000"/>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en-US" altLang="ja-JP" sz="1600" b="1">
              <a:solidFill>
                <a:schemeClr val="bg1"/>
              </a:solidFill>
              <a:latin typeface="Century Gothic" panose="020B0502020202020204" pitchFamily="34" charset="0"/>
              <a:ea typeface="ＭＳ Ｐゴシック" panose="020B0600070205080204" pitchFamily="50" charset="-128"/>
            </a:rPr>
            <a:t>2.</a:t>
          </a:r>
        </a:p>
      </xdr:txBody>
    </xdr:sp>
    <xdr:clientData/>
  </xdr:twoCellAnchor>
  <xdr:twoCellAnchor>
    <xdr:from>
      <xdr:col>0</xdr:col>
      <xdr:colOff>114300</xdr:colOff>
      <xdr:row>30</xdr:row>
      <xdr:rowOff>142875</xdr:rowOff>
    </xdr:from>
    <xdr:to>
      <xdr:col>10</xdr:col>
      <xdr:colOff>0</xdr:colOff>
      <xdr:row>30</xdr:row>
      <xdr:rowOff>142875</xdr:rowOff>
    </xdr:to>
    <xdr:sp macro="" textlink="">
      <xdr:nvSpPr>
        <xdr:cNvPr id="47758" name="Line 58"/>
        <xdr:cNvSpPr>
          <a:spLocks noChangeShapeType="1"/>
        </xdr:cNvSpPr>
      </xdr:nvSpPr>
      <xdr:spPr bwMode="auto">
        <a:xfrm>
          <a:off x="114300" y="5286375"/>
          <a:ext cx="6743700" cy="0"/>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406401</xdr:colOff>
      <xdr:row>17</xdr:row>
      <xdr:rowOff>25400</xdr:rowOff>
    </xdr:from>
    <xdr:to>
      <xdr:col>9</xdr:col>
      <xdr:colOff>633413</xdr:colOff>
      <xdr:row>19</xdr:row>
      <xdr:rowOff>49213</xdr:rowOff>
    </xdr:to>
    <xdr:sp macro="" textlink="">
      <xdr:nvSpPr>
        <xdr:cNvPr id="12" name="Text Box 59"/>
        <xdr:cNvSpPr txBox="1">
          <a:spLocks noChangeArrowheads="1"/>
        </xdr:cNvSpPr>
      </xdr:nvSpPr>
      <xdr:spPr bwMode="auto">
        <a:xfrm>
          <a:off x="406401" y="2940050"/>
          <a:ext cx="6399212" cy="36671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defRPr/>
          </a:pPr>
          <a:r>
            <a:rPr lang="ja-JP" altLang="en-US" sz="1600" b="1">
              <a:solidFill>
                <a:schemeClr val="tx1"/>
              </a:solidFill>
              <a:effectLst>
                <a:outerShdw blurRad="38100" dist="38100" dir="2700000" algn="tl">
                  <a:srgbClr val="C0C0C0"/>
                </a:outerShdw>
              </a:effectLst>
              <a:latin typeface="Century Gothic" panose="020B0502020202020204" pitchFamily="34" charset="0"/>
            </a:rPr>
            <a:t>進相コンデンサ回路の設置・運用に関する民間規格について</a:t>
          </a:r>
        </a:p>
      </xdr:txBody>
    </xdr:sp>
    <xdr:clientData/>
  </xdr:twoCellAnchor>
  <xdr:twoCellAnchor>
    <xdr:from>
      <xdr:col>0</xdr:col>
      <xdr:colOff>261938</xdr:colOff>
      <xdr:row>19</xdr:row>
      <xdr:rowOff>31750</xdr:rowOff>
    </xdr:from>
    <xdr:to>
      <xdr:col>10</xdr:col>
      <xdr:colOff>1588</xdr:colOff>
      <xdr:row>22</xdr:row>
      <xdr:rowOff>45750</xdr:rowOff>
    </xdr:to>
    <xdr:sp macro="" textlink="">
      <xdr:nvSpPr>
        <xdr:cNvPr id="13" name="Text Box 61"/>
        <xdr:cNvSpPr txBox="1">
          <a:spLocks noChangeArrowheads="1"/>
        </xdr:cNvSpPr>
      </xdr:nvSpPr>
      <xdr:spPr bwMode="auto">
        <a:xfrm>
          <a:off x="261938" y="3289300"/>
          <a:ext cx="6597650" cy="52835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lnSpc>
              <a:spcPts val="1700"/>
            </a:lnSpc>
          </a:pPr>
          <a:r>
            <a:rPr lang="ja-JP" altLang="en-US" sz="1400">
              <a:solidFill>
                <a:srgbClr val="333333"/>
              </a:solidFill>
              <a:latin typeface="Century Gothic" panose="020B0502020202020204" pitchFamily="34" charset="0"/>
            </a:rPr>
            <a:t>様々な基準や規格への記載がありますが，高圧受電設備規程</a:t>
          </a:r>
          <a:r>
            <a:rPr lang="en-US" altLang="ja-JP" sz="1400">
              <a:solidFill>
                <a:srgbClr val="333333"/>
              </a:solidFill>
              <a:latin typeface="Century Gothic" panose="020B0502020202020204" pitchFamily="34" charset="0"/>
            </a:rPr>
            <a:t>(</a:t>
          </a:r>
          <a:r>
            <a:rPr lang="ja-JP" altLang="en-US" sz="1400">
              <a:solidFill>
                <a:srgbClr val="333333"/>
              </a:solidFill>
              <a:latin typeface="Century Gothic" panose="020B0502020202020204" pitchFamily="34" charset="0"/>
            </a:rPr>
            <a:t>社団法人 日本電気</a:t>
          </a:r>
          <a:r>
            <a:rPr lang="en-US" altLang="ja-JP" sz="1400">
              <a:solidFill>
                <a:srgbClr val="333333"/>
              </a:solidFill>
              <a:latin typeface="Century Gothic" panose="020B0502020202020204" pitchFamily="34" charset="0"/>
            </a:rPr>
            <a:t>a)</a:t>
          </a:r>
          <a:r>
            <a:rPr lang="ja-JP" altLang="en-US" sz="1400">
              <a:solidFill>
                <a:srgbClr val="333333"/>
              </a:solidFill>
              <a:latin typeface="Century Gothic" panose="020B0502020202020204" pitchFamily="34" charset="0"/>
            </a:rPr>
            <a:t>において，以下のように規定されています。</a:t>
          </a:r>
        </a:p>
      </xdr:txBody>
    </xdr:sp>
    <xdr:clientData/>
  </xdr:twoCellAnchor>
  <xdr:twoCellAnchor>
    <xdr:from>
      <xdr:col>0</xdr:col>
      <xdr:colOff>481013</xdr:colOff>
      <xdr:row>22</xdr:row>
      <xdr:rowOff>22225</xdr:rowOff>
    </xdr:from>
    <xdr:to>
      <xdr:col>9</xdr:col>
      <xdr:colOff>665163</xdr:colOff>
      <xdr:row>30</xdr:row>
      <xdr:rowOff>46038</xdr:rowOff>
    </xdr:to>
    <xdr:sp macro="" textlink="">
      <xdr:nvSpPr>
        <xdr:cNvPr id="14" name="AutoShape 66"/>
        <xdr:cNvSpPr>
          <a:spLocks noChangeArrowheads="1"/>
        </xdr:cNvSpPr>
      </xdr:nvSpPr>
      <xdr:spPr bwMode="auto">
        <a:xfrm>
          <a:off x="481013" y="3794125"/>
          <a:ext cx="6356350" cy="1395413"/>
        </a:xfrm>
        <a:prstGeom prst="foldedCorner">
          <a:avLst>
            <a:gd name="adj" fmla="val 7787"/>
          </a:avLst>
        </a:prstGeom>
        <a:solidFill>
          <a:srgbClr val="FFCC99">
            <a:alpha val="50195"/>
          </a:srgbClr>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0</xdr:col>
      <xdr:colOff>463551</xdr:colOff>
      <xdr:row>23</xdr:row>
      <xdr:rowOff>66675</xdr:rowOff>
    </xdr:from>
    <xdr:to>
      <xdr:col>9</xdr:col>
      <xdr:colOff>646113</xdr:colOff>
      <xdr:row>29</xdr:row>
      <xdr:rowOff>119063</xdr:rowOff>
    </xdr:to>
    <xdr:sp macro="" textlink="">
      <xdr:nvSpPr>
        <xdr:cNvPr id="15" name="Rectangle 3"/>
        <xdr:cNvSpPr>
          <a:spLocks noChangeArrowheads="1"/>
        </xdr:cNvSpPr>
      </xdr:nvSpPr>
      <xdr:spPr bwMode="auto">
        <a:xfrm>
          <a:off x="463551" y="4010025"/>
          <a:ext cx="6354762" cy="1081088"/>
        </a:xfrm>
        <a:prstGeom prst="rect">
          <a:avLst/>
        </a:prstGeom>
        <a:noFill/>
        <a:ln>
          <a:noFill/>
        </a:ln>
        <a:extLst>
          <a:ext uri="{909E8E84-426E-40DD-AFC4-6F175D3DCCD1}">
            <a14:hiddenFill xmlns:a14="http://schemas.microsoft.com/office/drawing/2010/main">
              <a:solidFill>
                <a:srgbClr val="DDDDDD">
                  <a:alpha val="50195"/>
                </a:srgbClr>
              </a:solidFill>
            </a14:hiddenFill>
          </a:ext>
          <a:ext uri="{91240B29-F687-4F45-9708-019B960494DF}">
            <a14:hiddenLine xmlns:a14="http://schemas.microsoft.com/office/drawing/2010/main" w="9525">
              <a:solidFill>
                <a:srgbClr val="333333"/>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lnSpc>
              <a:spcPts val="1200"/>
            </a:lnSpc>
            <a:spcBef>
              <a:spcPct val="5000"/>
            </a:spcBef>
            <a:buClr>
              <a:srgbClr val="008000"/>
            </a:buClr>
            <a:buFont typeface="Wingdings" panose="05000000000000000000" pitchFamily="2" charset="2"/>
            <a:buChar char="l"/>
          </a:pPr>
          <a:r>
            <a:rPr lang="ja-JP" altLang="en-US" sz="1050" b="1" u="sng">
              <a:solidFill>
                <a:srgbClr val="333333"/>
              </a:solidFill>
            </a:rPr>
            <a:t>負荷設備の種類，容量及び稼働率等を勘案し，過度の進み力率とならない</a:t>
          </a:r>
          <a:r>
            <a:rPr lang="ja-JP" altLang="en-US" sz="1050">
              <a:solidFill>
                <a:srgbClr val="333333"/>
              </a:solidFill>
            </a:rPr>
            <a:t>ような定格設備容量とする。</a:t>
          </a:r>
        </a:p>
        <a:p>
          <a:pPr eaLnBrk="1" hangingPunct="1">
            <a:lnSpc>
              <a:spcPct val="105000"/>
            </a:lnSpc>
            <a:spcBef>
              <a:spcPct val="5000"/>
            </a:spcBef>
            <a:buClr>
              <a:srgbClr val="008000"/>
            </a:buClr>
            <a:buFont typeface="Wingdings" panose="05000000000000000000" pitchFamily="2" charset="2"/>
            <a:buChar char="l"/>
          </a:pPr>
          <a:r>
            <a:rPr lang="ja-JP" altLang="en-US" sz="1050" b="1" u="sng">
              <a:solidFill>
                <a:srgbClr val="333333"/>
              </a:solidFill>
            </a:rPr>
            <a:t>負荷の変動に応じて接続する進相コンデンサの定格設備容量を変化</a:t>
          </a:r>
          <a:r>
            <a:rPr lang="ja-JP" altLang="en-US" sz="1050">
              <a:solidFill>
                <a:srgbClr val="333333"/>
              </a:solidFill>
            </a:rPr>
            <a:t>できるように施設する。</a:t>
          </a:r>
          <a:r>
            <a:rPr lang="en-US" altLang="ja-JP" sz="1050">
              <a:solidFill>
                <a:srgbClr val="333333"/>
              </a:solidFill>
            </a:rPr>
            <a:t>(</a:t>
          </a:r>
          <a:r>
            <a:rPr lang="ja-JP" altLang="en-US" sz="1050">
              <a:solidFill>
                <a:srgbClr val="333333"/>
              </a:solidFill>
            </a:rPr>
            <a:t>負荷の性質上変化させる必要が無い場合はこの限りでない</a:t>
          </a:r>
          <a:r>
            <a:rPr lang="en-US" altLang="ja-JP" sz="1050">
              <a:solidFill>
                <a:srgbClr val="333333"/>
              </a:solidFill>
            </a:rPr>
            <a:t>)</a:t>
          </a:r>
        </a:p>
        <a:p>
          <a:pPr eaLnBrk="1" hangingPunct="1">
            <a:lnSpc>
              <a:spcPts val="1200"/>
            </a:lnSpc>
            <a:spcBef>
              <a:spcPct val="5000"/>
            </a:spcBef>
            <a:buClr>
              <a:srgbClr val="008000"/>
            </a:buClr>
            <a:buFont typeface="Wingdings" panose="05000000000000000000" pitchFamily="2" charset="2"/>
            <a:buChar char="l"/>
          </a:pPr>
          <a:r>
            <a:rPr lang="ja-JP" altLang="en-US" sz="1050">
              <a:solidFill>
                <a:srgbClr val="333333"/>
              </a:solidFill>
            </a:rPr>
            <a:t>負荷変動により</a:t>
          </a:r>
          <a:r>
            <a:rPr lang="ja-JP" altLang="en-US" sz="1050" b="1" u="sng">
              <a:solidFill>
                <a:srgbClr val="333333"/>
              </a:solidFill>
            </a:rPr>
            <a:t>進み力率となる場合は，進相コンデンサの回路に開閉装置を施設</a:t>
          </a:r>
          <a:r>
            <a:rPr lang="ja-JP" altLang="en-US" sz="1050">
              <a:solidFill>
                <a:srgbClr val="333333"/>
              </a:solidFill>
            </a:rPr>
            <a:t>する。</a:t>
          </a:r>
        </a:p>
      </xdr:txBody>
    </xdr:sp>
    <xdr:clientData/>
  </xdr:twoCellAnchor>
  <xdr:twoCellAnchor>
    <xdr:from>
      <xdr:col>0</xdr:col>
      <xdr:colOff>123825</xdr:colOff>
      <xdr:row>0</xdr:row>
      <xdr:rowOff>-123825</xdr:rowOff>
    </xdr:from>
    <xdr:to>
      <xdr:col>10</xdr:col>
      <xdr:colOff>9525</xdr:colOff>
      <xdr:row>0</xdr:row>
      <xdr:rowOff>-123825</xdr:rowOff>
    </xdr:to>
    <xdr:grpSp>
      <xdr:nvGrpSpPr>
        <xdr:cNvPr id="47763" name="Group 252"/>
        <xdr:cNvGrpSpPr>
          <a:grpSpLocks/>
        </xdr:cNvGrpSpPr>
      </xdr:nvGrpSpPr>
      <xdr:grpSpPr bwMode="auto">
        <a:xfrm>
          <a:off x="123825" y="-123825"/>
          <a:ext cx="6743700" cy="0"/>
          <a:chOff x="73" y="1811"/>
          <a:chExt cx="4247" cy="25"/>
        </a:xfrm>
      </xdr:grpSpPr>
      <xdr:sp macro="" textlink="">
        <xdr:nvSpPr>
          <xdr:cNvPr id="48026" name="Line 48"/>
          <xdr:cNvSpPr>
            <a:spLocks noChangeShapeType="1"/>
          </xdr:cNvSpPr>
        </xdr:nvSpPr>
        <xdr:spPr bwMode="auto">
          <a:xfrm>
            <a:off x="73" y="1811"/>
            <a:ext cx="4247" cy="0"/>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118" name="Rectangle 68"/>
          <xdr:cNvSpPr>
            <a:spLocks noChangeArrowheads="1"/>
          </xdr:cNvSpPr>
        </xdr:nvSpPr>
        <xdr:spPr bwMode="auto">
          <a:xfrm>
            <a:off x="2511908775825" y="-123825"/>
            <a:ext cx="4199" cy="0"/>
          </a:xfrm>
          <a:prstGeom prst="rect">
            <a:avLst/>
          </a:prstGeom>
          <a:solidFill>
            <a:srgbClr val="00CC00">
              <a:alpha val="70195"/>
            </a:srgbClr>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0</xdr:col>
      <xdr:colOff>114300</xdr:colOff>
      <xdr:row>19</xdr:row>
      <xdr:rowOff>123825</xdr:rowOff>
    </xdr:from>
    <xdr:to>
      <xdr:col>0</xdr:col>
      <xdr:colOff>123825</xdr:colOff>
      <xdr:row>30</xdr:row>
      <xdr:rowOff>95250</xdr:rowOff>
    </xdr:to>
    <xdr:sp macro="" textlink="">
      <xdr:nvSpPr>
        <xdr:cNvPr id="47764" name="Line 60"/>
        <xdr:cNvSpPr>
          <a:spLocks noChangeShapeType="1"/>
        </xdr:cNvSpPr>
      </xdr:nvSpPr>
      <xdr:spPr bwMode="auto">
        <a:xfrm>
          <a:off x="114300" y="3381375"/>
          <a:ext cx="9525" cy="1857375"/>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193676</xdr:colOff>
      <xdr:row>30</xdr:row>
      <xdr:rowOff>141288</xdr:rowOff>
    </xdr:from>
    <xdr:to>
      <xdr:col>10</xdr:col>
      <xdr:colOff>4763</xdr:colOff>
      <xdr:row>31</xdr:row>
      <xdr:rowOff>6350</xdr:rowOff>
    </xdr:to>
    <xdr:sp macro="" textlink="">
      <xdr:nvSpPr>
        <xdr:cNvPr id="18" name="Rectangle 69"/>
        <xdr:cNvSpPr>
          <a:spLocks noChangeArrowheads="1"/>
        </xdr:cNvSpPr>
      </xdr:nvSpPr>
      <xdr:spPr bwMode="auto">
        <a:xfrm>
          <a:off x="193676" y="5284788"/>
          <a:ext cx="6669087" cy="36512"/>
        </a:xfrm>
        <a:prstGeom prst="rect">
          <a:avLst/>
        </a:prstGeom>
        <a:solidFill>
          <a:srgbClr val="00CC00">
            <a:alpha val="70195"/>
          </a:srgbClr>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0</xdr:col>
      <xdr:colOff>0</xdr:colOff>
      <xdr:row>31</xdr:row>
      <xdr:rowOff>93663</xdr:rowOff>
    </xdr:from>
    <xdr:to>
      <xdr:col>0</xdr:col>
      <xdr:colOff>360363</xdr:colOff>
      <xdr:row>33</xdr:row>
      <xdr:rowOff>111125</xdr:rowOff>
    </xdr:to>
    <xdr:sp macro="" textlink="">
      <xdr:nvSpPr>
        <xdr:cNvPr id="19" name="Rectangle 70"/>
        <xdr:cNvSpPr>
          <a:spLocks noChangeArrowheads="1"/>
        </xdr:cNvSpPr>
      </xdr:nvSpPr>
      <xdr:spPr bwMode="auto">
        <a:xfrm>
          <a:off x="0" y="5408613"/>
          <a:ext cx="360363" cy="360362"/>
        </a:xfrm>
        <a:prstGeom prst="rect">
          <a:avLst/>
        </a:prstGeom>
        <a:solidFill>
          <a:srgbClr val="008000"/>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en-US" altLang="ja-JP" sz="1600" b="1">
              <a:solidFill>
                <a:schemeClr val="bg1"/>
              </a:solidFill>
              <a:latin typeface="Century Gothic" panose="020B0502020202020204" pitchFamily="34" charset="0"/>
              <a:ea typeface="ＭＳ Ｐゴシック" panose="020B0600070205080204" pitchFamily="50" charset="-128"/>
            </a:rPr>
            <a:t>3.</a:t>
          </a:r>
        </a:p>
      </xdr:txBody>
    </xdr:sp>
    <xdr:clientData/>
  </xdr:twoCellAnchor>
  <xdr:twoCellAnchor>
    <xdr:from>
      <xdr:col>0</xdr:col>
      <xdr:colOff>114300</xdr:colOff>
      <xdr:row>51</xdr:row>
      <xdr:rowOff>152400</xdr:rowOff>
    </xdr:from>
    <xdr:to>
      <xdr:col>10</xdr:col>
      <xdr:colOff>0</xdr:colOff>
      <xdr:row>51</xdr:row>
      <xdr:rowOff>152400</xdr:rowOff>
    </xdr:to>
    <xdr:sp macro="" textlink="">
      <xdr:nvSpPr>
        <xdr:cNvPr id="47767" name="Line 71"/>
        <xdr:cNvSpPr>
          <a:spLocks noChangeShapeType="1"/>
        </xdr:cNvSpPr>
      </xdr:nvSpPr>
      <xdr:spPr bwMode="auto">
        <a:xfrm>
          <a:off x="114300" y="8896350"/>
          <a:ext cx="6743700" cy="0"/>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404813</xdr:colOff>
      <xdr:row>31</xdr:row>
      <xdr:rowOff>106363</xdr:rowOff>
    </xdr:from>
    <xdr:to>
      <xdr:col>9</xdr:col>
      <xdr:colOff>346076</xdr:colOff>
      <xdr:row>33</xdr:row>
      <xdr:rowOff>130175</xdr:rowOff>
    </xdr:to>
    <xdr:sp macro="" textlink="">
      <xdr:nvSpPr>
        <xdr:cNvPr id="21" name="Text Box 72"/>
        <xdr:cNvSpPr txBox="1">
          <a:spLocks noChangeArrowheads="1"/>
        </xdr:cNvSpPr>
      </xdr:nvSpPr>
      <xdr:spPr bwMode="auto">
        <a:xfrm>
          <a:off x="404813" y="5421313"/>
          <a:ext cx="6113463" cy="36671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defRPr/>
          </a:pPr>
          <a:r>
            <a:rPr lang="ja-JP" altLang="en-US" sz="1600" b="1">
              <a:solidFill>
                <a:schemeClr val="tx1"/>
              </a:solidFill>
              <a:effectLst>
                <a:outerShdw blurRad="38100" dist="38100" dir="2700000" algn="tl">
                  <a:srgbClr val="C0C0C0"/>
                </a:outerShdw>
              </a:effectLst>
              <a:latin typeface="Century Gothic" panose="020B0502020202020204" pitchFamily="34" charset="0"/>
            </a:rPr>
            <a:t>自動力率調整装置の設置</a:t>
          </a:r>
          <a:r>
            <a:rPr lang="en-US" altLang="ja-JP" sz="1600" b="1">
              <a:solidFill>
                <a:schemeClr val="tx1"/>
              </a:solidFill>
              <a:effectLst>
                <a:outerShdw blurRad="38100" dist="38100" dir="2700000" algn="tl">
                  <a:srgbClr val="C0C0C0"/>
                </a:outerShdw>
              </a:effectLst>
              <a:latin typeface="Century Gothic" panose="020B0502020202020204" pitchFamily="34" charset="0"/>
            </a:rPr>
            <a:t>(</a:t>
          </a:r>
          <a:r>
            <a:rPr lang="ja-JP" altLang="en-US" sz="1600" b="1">
              <a:solidFill>
                <a:schemeClr val="tx1"/>
              </a:solidFill>
              <a:effectLst>
                <a:outerShdw blurRad="38100" dist="38100" dir="2700000" algn="tl">
                  <a:srgbClr val="C0C0C0"/>
                </a:outerShdw>
              </a:effectLst>
              <a:latin typeface="Century Gothic" panose="020B0502020202020204" pitchFamily="34" charset="0"/>
            </a:rPr>
            <a:t>進相コンデンサ回路の開閉装置</a:t>
          </a:r>
          <a:r>
            <a:rPr lang="en-US" altLang="ja-JP" sz="1600" b="1">
              <a:solidFill>
                <a:schemeClr val="tx1"/>
              </a:solidFill>
              <a:effectLst>
                <a:outerShdw blurRad="38100" dist="38100" dir="2700000" algn="tl">
                  <a:srgbClr val="C0C0C0"/>
                </a:outerShdw>
              </a:effectLst>
              <a:latin typeface="Century Gothic" panose="020B0502020202020204" pitchFamily="34" charset="0"/>
            </a:rPr>
            <a:t>)</a:t>
          </a:r>
        </a:p>
      </xdr:txBody>
    </xdr:sp>
    <xdr:clientData/>
  </xdr:twoCellAnchor>
  <xdr:twoCellAnchor>
    <xdr:from>
      <xdr:col>0</xdr:col>
      <xdr:colOff>114300</xdr:colOff>
      <xdr:row>34</xdr:row>
      <xdr:rowOff>28575</xdr:rowOff>
    </xdr:from>
    <xdr:to>
      <xdr:col>0</xdr:col>
      <xdr:colOff>123825</xdr:colOff>
      <xdr:row>51</xdr:row>
      <xdr:rowOff>152400</xdr:rowOff>
    </xdr:to>
    <xdr:sp macro="" textlink="">
      <xdr:nvSpPr>
        <xdr:cNvPr id="47769" name="Line 73"/>
        <xdr:cNvSpPr>
          <a:spLocks noChangeShapeType="1"/>
        </xdr:cNvSpPr>
      </xdr:nvSpPr>
      <xdr:spPr bwMode="auto">
        <a:xfrm>
          <a:off x="114300" y="5857875"/>
          <a:ext cx="9525" cy="3038475"/>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265113</xdr:colOff>
      <xdr:row>33</xdr:row>
      <xdr:rowOff>130175</xdr:rowOff>
    </xdr:from>
    <xdr:to>
      <xdr:col>5</xdr:col>
      <xdr:colOff>225426</xdr:colOff>
      <xdr:row>43</xdr:row>
      <xdr:rowOff>34580</xdr:rowOff>
    </xdr:to>
    <xdr:sp macro="" textlink="">
      <xdr:nvSpPr>
        <xdr:cNvPr id="23" name="Text Box 74"/>
        <xdr:cNvSpPr txBox="1">
          <a:spLocks noChangeArrowheads="1"/>
        </xdr:cNvSpPr>
      </xdr:nvSpPr>
      <xdr:spPr bwMode="auto">
        <a:xfrm>
          <a:off x="265113" y="5788025"/>
          <a:ext cx="3389313" cy="161890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a:solidFill>
                <a:srgbClr val="333333"/>
              </a:solidFill>
              <a:latin typeface="Century Gothic" panose="020B0502020202020204" pitchFamily="34" charset="0"/>
            </a:rPr>
            <a:t>自動力率調整装置を設置すると，</a:t>
          </a:r>
        </a:p>
        <a:p>
          <a:pPr eaLnBrk="1" hangingPunct="1"/>
          <a:r>
            <a:rPr lang="ja-JP" altLang="en-US">
              <a:solidFill>
                <a:srgbClr val="333333"/>
              </a:solidFill>
              <a:latin typeface="Century Gothic" panose="020B0502020202020204" pitchFamily="34" charset="0"/>
            </a:rPr>
            <a:t>　・力率調整の省力化</a:t>
          </a:r>
          <a:r>
            <a:rPr lang="en-US" altLang="ja-JP">
              <a:solidFill>
                <a:srgbClr val="333333"/>
              </a:solidFill>
              <a:latin typeface="Century Gothic" panose="020B0502020202020204" pitchFamily="34" charset="0"/>
            </a:rPr>
            <a:t>(</a:t>
          </a:r>
          <a:r>
            <a:rPr lang="ja-JP" altLang="en-US">
              <a:solidFill>
                <a:srgbClr val="333333"/>
              </a:solidFill>
              <a:latin typeface="Century Gothic" panose="020B0502020202020204" pitchFamily="34" charset="0"/>
            </a:rPr>
            <a:t>自動制御</a:t>
          </a:r>
          <a:r>
            <a:rPr lang="en-US" altLang="ja-JP">
              <a:solidFill>
                <a:srgbClr val="333333"/>
              </a:solidFill>
              <a:latin typeface="Century Gothic" panose="020B0502020202020204" pitchFamily="34" charset="0"/>
            </a:rPr>
            <a:t>)</a:t>
          </a:r>
        </a:p>
        <a:p>
          <a:pPr eaLnBrk="1" hangingPunct="1"/>
          <a:r>
            <a:rPr lang="ja-JP" altLang="en-US">
              <a:solidFill>
                <a:srgbClr val="333333"/>
              </a:solidFill>
              <a:latin typeface="Century Gothic" panose="020B0502020202020204" pitchFamily="34" charset="0"/>
            </a:rPr>
            <a:t>　・非稼動時間帯の進み力率の防止</a:t>
          </a:r>
        </a:p>
        <a:p>
          <a:pPr eaLnBrk="1" hangingPunct="1"/>
          <a:r>
            <a:rPr lang="ja-JP" altLang="en-US">
              <a:solidFill>
                <a:srgbClr val="333333"/>
              </a:solidFill>
              <a:latin typeface="Century Gothic" panose="020B0502020202020204" pitchFamily="34" charset="0"/>
            </a:rPr>
            <a:t>　・無効電流による電力損失削減</a:t>
          </a:r>
        </a:p>
        <a:p>
          <a:pPr eaLnBrk="1" hangingPunct="1"/>
          <a:r>
            <a:rPr lang="ja-JP" altLang="en-US">
              <a:solidFill>
                <a:srgbClr val="333333"/>
              </a:solidFill>
              <a:latin typeface="Century Gothic" panose="020B0502020202020204" pitchFamily="34" charset="0"/>
            </a:rPr>
            <a:t>などのメリットがあります。</a:t>
          </a:r>
        </a:p>
        <a:p>
          <a:pPr eaLnBrk="1" hangingPunct="1"/>
          <a:endParaRPr lang="ja-JP" altLang="en-US" sz="800">
            <a:solidFill>
              <a:srgbClr val="333333"/>
            </a:solidFill>
            <a:latin typeface="Century Gothic" panose="020B0502020202020204" pitchFamily="34" charset="0"/>
          </a:endParaRPr>
        </a:p>
        <a:p>
          <a:pPr eaLnBrk="1" hangingPunct="1"/>
          <a:r>
            <a:rPr lang="ja-JP" altLang="en-US" b="1">
              <a:solidFill>
                <a:srgbClr val="0000FF"/>
              </a:solidFill>
              <a:latin typeface="Century Gothic" panose="020B0502020202020204" pitchFamily="34" charset="0"/>
            </a:rPr>
            <a:t>自動で調整する進相コンデンサは，以下を参考として施設をお願いいたします。</a:t>
          </a:r>
        </a:p>
      </xdr:txBody>
    </xdr:sp>
    <xdr:clientData/>
  </xdr:twoCellAnchor>
  <xdr:twoCellAnchor>
    <xdr:from>
      <xdr:col>0</xdr:col>
      <xdr:colOff>192088</xdr:colOff>
      <xdr:row>51</xdr:row>
      <xdr:rowOff>152400</xdr:rowOff>
    </xdr:from>
    <xdr:to>
      <xdr:col>10</xdr:col>
      <xdr:colOff>3176</xdr:colOff>
      <xdr:row>52</xdr:row>
      <xdr:rowOff>17463</xdr:rowOff>
    </xdr:to>
    <xdr:sp macro="" textlink="">
      <xdr:nvSpPr>
        <xdr:cNvPr id="24" name="Rectangle 77"/>
        <xdr:cNvSpPr>
          <a:spLocks noChangeArrowheads="1"/>
        </xdr:cNvSpPr>
      </xdr:nvSpPr>
      <xdr:spPr bwMode="auto">
        <a:xfrm>
          <a:off x="192088" y="8896350"/>
          <a:ext cx="6669088" cy="36513"/>
        </a:xfrm>
        <a:prstGeom prst="rect">
          <a:avLst/>
        </a:prstGeom>
        <a:solidFill>
          <a:srgbClr val="00CC00">
            <a:alpha val="70195"/>
          </a:srgbClr>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146051</xdr:colOff>
      <xdr:row>45</xdr:row>
      <xdr:rowOff>11113</xdr:rowOff>
    </xdr:from>
    <xdr:to>
      <xdr:col>9</xdr:col>
      <xdr:colOff>574676</xdr:colOff>
      <xdr:row>45</xdr:row>
      <xdr:rowOff>144483</xdr:rowOff>
    </xdr:to>
    <xdr:sp macro="" textlink="">
      <xdr:nvSpPr>
        <xdr:cNvPr id="25" name="Text Box 79"/>
        <xdr:cNvSpPr txBox="1">
          <a:spLocks noChangeArrowheads="1"/>
        </xdr:cNvSpPr>
      </xdr:nvSpPr>
      <xdr:spPr bwMode="auto">
        <a:xfrm>
          <a:off x="4946651" y="7726363"/>
          <a:ext cx="1800225" cy="13337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ja-JP" altLang="en-US" sz="800">
              <a:solidFill>
                <a:srgbClr val="333333"/>
              </a:solidFill>
              <a:latin typeface="Arial" panose="020B0604020202020204" pitchFamily="34" charset="0"/>
            </a:rPr>
            <a:t>進相用コンデンサ＋直列リアクトル</a:t>
          </a:r>
        </a:p>
      </xdr:txBody>
    </xdr:sp>
    <xdr:clientData/>
  </xdr:twoCellAnchor>
  <xdr:twoCellAnchor>
    <xdr:from>
      <xdr:col>8</xdr:col>
      <xdr:colOff>107951</xdr:colOff>
      <xdr:row>34</xdr:row>
      <xdr:rowOff>111125</xdr:rowOff>
    </xdr:from>
    <xdr:to>
      <xdr:col>9</xdr:col>
      <xdr:colOff>574676</xdr:colOff>
      <xdr:row>37</xdr:row>
      <xdr:rowOff>22533</xdr:rowOff>
    </xdr:to>
    <xdr:sp macro="" textlink="">
      <xdr:nvSpPr>
        <xdr:cNvPr id="26" name="Text Box 80"/>
        <xdr:cNvSpPr txBox="1">
          <a:spLocks noChangeArrowheads="1"/>
        </xdr:cNvSpPr>
      </xdr:nvSpPr>
      <xdr:spPr bwMode="auto">
        <a:xfrm>
          <a:off x="5594351" y="5940425"/>
          <a:ext cx="1152525" cy="42575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1000">
              <a:solidFill>
                <a:srgbClr val="333333"/>
              </a:solidFill>
              <a:latin typeface="Arial" panose="020B0604020202020204" pitchFamily="34" charset="0"/>
            </a:rPr>
            <a:t>負荷力率に応じて，自動で入</a:t>
          </a:r>
          <a:r>
            <a:rPr lang="en-US" altLang="ja-JP" sz="1000">
              <a:solidFill>
                <a:srgbClr val="333333"/>
              </a:solidFill>
              <a:latin typeface="Arial" panose="020B0604020202020204" pitchFamily="34" charset="0"/>
            </a:rPr>
            <a:t>/</a:t>
          </a:r>
          <a:r>
            <a:rPr lang="ja-JP" altLang="en-US" sz="1000">
              <a:solidFill>
                <a:srgbClr val="333333"/>
              </a:solidFill>
              <a:latin typeface="Arial" panose="020B0604020202020204" pitchFamily="34" charset="0"/>
            </a:rPr>
            <a:t>切</a:t>
          </a:r>
        </a:p>
      </xdr:txBody>
    </xdr:sp>
    <xdr:clientData/>
  </xdr:twoCellAnchor>
  <xdr:twoCellAnchor>
    <xdr:from>
      <xdr:col>6</xdr:col>
      <xdr:colOff>428625</xdr:colOff>
      <xdr:row>37</xdr:row>
      <xdr:rowOff>66675</xdr:rowOff>
    </xdr:from>
    <xdr:to>
      <xdr:col>8</xdr:col>
      <xdr:colOff>142875</xdr:colOff>
      <xdr:row>37</xdr:row>
      <xdr:rowOff>85725</xdr:rowOff>
    </xdr:to>
    <xdr:grpSp>
      <xdr:nvGrpSpPr>
        <xdr:cNvPr id="47774" name="Group 81"/>
        <xdr:cNvGrpSpPr>
          <a:grpSpLocks/>
        </xdr:cNvGrpSpPr>
      </xdr:nvGrpSpPr>
      <xdr:grpSpPr bwMode="auto">
        <a:xfrm>
          <a:off x="4543425" y="6410325"/>
          <a:ext cx="1085850" cy="19050"/>
          <a:chOff x="580" y="1582"/>
          <a:chExt cx="120" cy="2"/>
        </a:xfrm>
      </xdr:grpSpPr>
      <xdr:sp macro="" textlink="">
        <xdr:nvSpPr>
          <xdr:cNvPr id="48024" name="Line 82"/>
          <xdr:cNvSpPr>
            <a:spLocks noChangeShapeType="1"/>
          </xdr:cNvSpPr>
        </xdr:nvSpPr>
        <xdr:spPr bwMode="auto">
          <a:xfrm>
            <a:off x="635" y="1582"/>
            <a:ext cx="65" cy="1"/>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8025" name="Line 83"/>
          <xdr:cNvSpPr>
            <a:spLocks noChangeShapeType="1"/>
          </xdr:cNvSpPr>
        </xdr:nvSpPr>
        <xdr:spPr bwMode="auto">
          <a:xfrm>
            <a:off x="580" y="1584"/>
            <a:ext cx="23"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5</xdr:col>
      <xdr:colOff>361950</xdr:colOff>
      <xdr:row>40</xdr:row>
      <xdr:rowOff>142875</xdr:rowOff>
    </xdr:from>
    <xdr:to>
      <xdr:col>9</xdr:col>
      <xdr:colOff>304800</xdr:colOff>
      <xdr:row>40</xdr:row>
      <xdr:rowOff>152400</xdr:rowOff>
    </xdr:to>
    <xdr:sp macro="" textlink="">
      <xdr:nvSpPr>
        <xdr:cNvPr id="47775" name="Line 84"/>
        <xdr:cNvSpPr>
          <a:spLocks noChangeShapeType="1"/>
        </xdr:cNvSpPr>
      </xdr:nvSpPr>
      <xdr:spPr bwMode="auto">
        <a:xfrm>
          <a:off x="3790950" y="7000875"/>
          <a:ext cx="2686050" cy="9525"/>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438150</xdr:colOff>
      <xdr:row>36</xdr:row>
      <xdr:rowOff>152400</xdr:rowOff>
    </xdr:from>
    <xdr:to>
      <xdr:col>6</xdr:col>
      <xdr:colOff>438150</xdr:colOff>
      <xdr:row>40</xdr:row>
      <xdr:rowOff>142875</xdr:rowOff>
    </xdr:to>
    <xdr:sp macro="" textlink="">
      <xdr:nvSpPr>
        <xdr:cNvPr id="47776" name="Line 85"/>
        <xdr:cNvSpPr>
          <a:spLocks noChangeShapeType="1"/>
        </xdr:cNvSpPr>
      </xdr:nvSpPr>
      <xdr:spPr bwMode="auto">
        <a:xfrm flipV="1">
          <a:off x="4552950" y="6324600"/>
          <a:ext cx="0" cy="676275"/>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352425</xdr:colOff>
      <xdr:row>38</xdr:row>
      <xdr:rowOff>38100</xdr:rowOff>
    </xdr:from>
    <xdr:to>
      <xdr:col>6</xdr:col>
      <xdr:colOff>523875</xdr:colOff>
      <xdr:row>39</xdr:row>
      <xdr:rowOff>38100</xdr:rowOff>
    </xdr:to>
    <xdr:sp macro="" textlink="">
      <xdr:nvSpPr>
        <xdr:cNvPr id="47777" name="AutoShape 86"/>
        <xdr:cNvSpPr>
          <a:spLocks noChangeArrowheads="1"/>
        </xdr:cNvSpPr>
      </xdr:nvSpPr>
      <xdr:spPr bwMode="auto">
        <a:xfrm>
          <a:off x="4467225" y="6553200"/>
          <a:ext cx="171450" cy="171450"/>
        </a:xfrm>
        <a:prstGeom prst="flowChartConnector">
          <a:avLst/>
        </a:prstGeom>
        <a:noFill/>
        <a:ln w="19050">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638175</xdr:colOff>
      <xdr:row>36</xdr:row>
      <xdr:rowOff>142875</xdr:rowOff>
    </xdr:from>
    <xdr:to>
      <xdr:col>7</xdr:col>
      <xdr:colOff>247650</xdr:colOff>
      <xdr:row>37</xdr:row>
      <xdr:rowOff>152400</xdr:rowOff>
    </xdr:to>
    <xdr:grpSp>
      <xdr:nvGrpSpPr>
        <xdr:cNvPr id="47778" name="Group 87"/>
        <xdr:cNvGrpSpPr>
          <a:grpSpLocks/>
        </xdr:cNvGrpSpPr>
      </xdr:nvGrpSpPr>
      <xdr:grpSpPr bwMode="auto">
        <a:xfrm>
          <a:off x="4752975" y="6315075"/>
          <a:ext cx="295275" cy="180975"/>
          <a:chOff x="602" y="1573"/>
          <a:chExt cx="32" cy="19"/>
        </a:xfrm>
      </xdr:grpSpPr>
      <xdr:sp macro="" textlink="">
        <xdr:nvSpPr>
          <xdr:cNvPr id="48022" name="AutoShape 88"/>
          <xdr:cNvSpPr>
            <a:spLocks noChangeArrowheads="1"/>
          </xdr:cNvSpPr>
        </xdr:nvSpPr>
        <xdr:spPr bwMode="auto">
          <a:xfrm>
            <a:off x="602" y="1573"/>
            <a:ext cx="18" cy="19"/>
          </a:xfrm>
          <a:prstGeom prst="flowChartConnector">
            <a:avLst/>
          </a:prstGeom>
          <a:noFill/>
          <a:ln w="19050">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8023" name="AutoShape 89"/>
          <xdr:cNvSpPr>
            <a:spLocks noChangeArrowheads="1"/>
          </xdr:cNvSpPr>
        </xdr:nvSpPr>
        <xdr:spPr bwMode="auto">
          <a:xfrm>
            <a:off x="615" y="1573"/>
            <a:ext cx="19" cy="19"/>
          </a:xfrm>
          <a:prstGeom prst="flowChartConnector">
            <a:avLst/>
          </a:prstGeom>
          <a:noFill/>
          <a:ln w="19050">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6</xdr:col>
      <xdr:colOff>523875</xdr:colOff>
      <xdr:row>38</xdr:row>
      <xdr:rowOff>133350</xdr:rowOff>
    </xdr:from>
    <xdr:to>
      <xdr:col>8</xdr:col>
      <xdr:colOff>133350</xdr:colOff>
      <xdr:row>38</xdr:row>
      <xdr:rowOff>142875</xdr:rowOff>
    </xdr:to>
    <xdr:sp macro="" textlink="">
      <xdr:nvSpPr>
        <xdr:cNvPr id="47779" name="Line 90"/>
        <xdr:cNvSpPr>
          <a:spLocks noChangeShapeType="1"/>
        </xdr:cNvSpPr>
      </xdr:nvSpPr>
      <xdr:spPr bwMode="auto">
        <a:xfrm>
          <a:off x="4638675" y="6648450"/>
          <a:ext cx="981075" cy="9525"/>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63501</xdr:colOff>
      <xdr:row>38</xdr:row>
      <xdr:rowOff>11113</xdr:rowOff>
    </xdr:from>
    <xdr:to>
      <xdr:col>6</xdr:col>
      <xdr:colOff>571501</xdr:colOff>
      <xdr:row>39</xdr:row>
      <xdr:rowOff>73445</xdr:rowOff>
    </xdr:to>
    <xdr:sp macro="" textlink="">
      <xdr:nvSpPr>
        <xdr:cNvPr id="33" name="Text Box 91"/>
        <xdr:cNvSpPr txBox="1">
          <a:spLocks noChangeArrowheads="1"/>
        </xdr:cNvSpPr>
      </xdr:nvSpPr>
      <xdr:spPr bwMode="auto">
        <a:xfrm>
          <a:off x="4178301" y="6526213"/>
          <a:ext cx="508000" cy="23378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en-US" altLang="ja-JP" sz="900">
              <a:solidFill>
                <a:srgbClr val="333333"/>
              </a:solidFill>
              <a:latin typeface="Century Gothic" panose="020B0502020202020204" pitchFamily="34" charset="0"/>
            </a:rPr>
            <a:t>CT</a:t>
          </a:r>
        </a:p>
      </xdr:txBody>
    </xdr:sp>
    <xdr:clientData/>
  </xdr:twoCellAnchor>
  <xdr:twoCellAnchor>
    <xdr:from>
      <xdr:col>6</xdr:col>
      <xdr:colOff>615951</xdr:colOff>
      <xdr:row>35</xdr:row>
      <xdr:rowOff>106363</xdr:rowOff>
    </xdr:from>
    <xdr:to>
      <xdr:col>7</xdr:col>
      <xdr:colOff>361951</xdr:colOff>
      <xdr:row>36</xdr:row>
      <xdr:rowOff>168695</xdr:rowOff>
    </xdr:to>
    <xdr:sp macro="" textlink="">
      <xdr:nvSpPr>
        <xdr:cNvPr id="34" name="Text Box 92"/>
        <xdr:cNvSpPr txBox="1">
          <a:spLocks noChangeArrowheads="1"/>
        </xdr:cNvSpPr>
      </xdr:nvSpPr>
      <xdr:spPr bwMode="auto">
        <a:xfrm>
          <a:off x="4730751" y="6107113"/>
          <a:ext cx="431800" cy="23378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en-US" altLang="ja-JP" sz="900">
              <a:solidFill>
                <a:srgbClr val="333333"/>
              </a:solidFill>
              <a:latin typeface="Century Gothic" panose="020B0502020202020204" pitchFamily="34" charset="0"/>
            </a:rPr>
            <a:t>VT</a:t>
          </a:r>
        </a:p>
      </xdr:txBody>
    </xdr:sp>
    <xdr:clientData/>
  </xdr:twoCellAnchor>
  <xdr:twoCellAnchor>
    <xdr:from>
      <xdr:col>7</xdr:col>
      <xdr:colOff>433388</xdr:colOff>
      <xdr:row>37</xdr:row>
      <xdr:rowOff>50800</xdr:rowOff>
    </xdr:from>
    <xdr:to>
      <xdr:col>9</xdr:col>
      <xdr:colOff>501651</xdr:colOff>
      <xdr:row>39</xdr:row>
      <xdr:rowOff>63500</xdr:rowOff>
    </xdr:to>
    <xdr:sp macro="" textlink="">
      <xdr:nvSpPr>
        <xdr:cNvPr id="35" name="AutoShape 93"/>
        <xdr:cNvSpPr>
          <a:spLocks noChangeArrowheads="1"/>
        </xdr:cNvSpPr>
      </xdr:nvSpPr>
      <xdr:spPr bwMode="auto">
        <a:xfrm>
          <a:off x="5233988" y="6394450"/>
          <a:ext cx="1439863" cy="355600"/>
        </a:xfrm>
        <a:prstGeom prst="roundRect">
          <a:avLst>
            <a:gd name="adj" fmla="val 16667"/>
          </a:avLst>
        </a:prstGeom>
        <a:solidFill>
          <a:srgbClr val="CCFFCC"/>
        </a:solidFill>
        <a:ln w="9525">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nchorCtr="1"/>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900" b="1">
              <a:solidFill>
                <a:srgbClr val="333333"/>
              </a:solidFill>
              <a:latin typeface="Arial" panose="020B0604020202020204" pitchFamily="34" charset="0"/>
            </a:rPr>
            <a:t>自動力率調整装置</a:t>
          </a:r>
        </a:p>
      </xdr:txBody>
    </xdr:sp>
    <xdr:clientData/>
  </xdr:twoCellAnchor>
  <xdr:twoCellAnchor>
    <xdr:from>
      <xdr:col>7</xdr:col>
      <xdr:colOff>666750</xdr:colOff>
      <xdr:row>39</xdr:row>
      <xdr:rowOff>66675</xdr:rowOff>
    </xdr:from>
    <xdr:to>
      <xdr:col>8</xdr:col>
      <xdr:colOff>171450</xdr:colOff>
      <xdr:row>42</xdr:row>
      <xdr:rowOff>9525</xdr:rowOff>
    </xdr:to>
    <xdr:grpSp>
      <xdr:nvGrpSpPr>
        <xdr:cNvPr id="47783" name="Group 94"/>
        <xdr:cNvGrpSpPr>
          <a:grpSpLocks/>
        </xdr:cNvGrpSpPr>
      </xdr:nvGrpSpPr>
      <xdr:grpSpPr bwMode="auto">
        <a:xfrm>
          <a:off x="5467350" y="6753225"/>
          <a:ext cx="190500" cy="457200"/>
          <a:chOff x="1333" y="273"/>
          <a:chExt cx="24" cy="55"/>
        </a:xfrm>
      </xdr:grpSpPr>
      <xdr:sp macro="" textlink="">
        <xdr:nvSpPr>
          <xdr:cNvPr id="48020" name="Line 95"/>
          <xdr:cNvSpPr>
            <a:spLocks noChangeShapeType="1"/>
          </xdr:cNvSpPr>
        </xdr:nvSpPr>
        <xdr:spPr bwMode="auto">
          <a:xfrm flipH="1">
            <a:off x="1333" y="328"/>
            <a:ext cx="24" cy="0"/>
          </a:xfrm>
          <a:prstGeom prst="line">
            <a:avLst/>
          </a:prstGeom>
          <a:noFill/>
          <a:ln w="15875">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8021" name="Line 96"/>
          <xdr:cNvSpPr>
            <a:spLocks noChangeShapeType="1"/>
          </xdr:cNvSpPr>
        </xdr:nvSpPr>
        <xdr:spPr bwMode="auto">
          <a:xfrm flipV="1">
            <a:off x="1356" y="273"/>
            <a:ext cx="0" cy="55"/>
          </a:xfrm>
          <a:prstGeom prst="line">
            <a:avLst/>
          </a:prstGeom>
          <a:noFill/>
          <a:ln w="15875">
            <a:solidFill>
              <a:srgbClr val="FF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8</xdr:col>
      <xdr:colOff>352425</xdr:colOff>
      <xdr:row>39</xdr:row>
      <xdr:rowOff>76200</xdr:rowOff>
    </xdr:from>
    <xdr:to>
      <xdr:col>8</xdr:col>
      <xdr:colOff>533400</xdr:colOff>
      <xdr:row>42</xdr:row>
      <xdr:rowOff>19050</xdr:rowOff>
    </xdr:to>
    <xdr:grpSp>
      <xdr:nvGrpSpPr>
        <xdr:cNvPr id="47784" name="Group 97"/>
        <xdr:cNvGrpSpPr>
          <a:grpSpLocks/>
        </xdr:cNvGrpSpPr>
      </xdr:nvGrpSpPr>
      <xdr:grpSpPr bwMode="auto">
        <a:xfrm>
          <a:off x="5838825" y="6762750"/>
          <a:ext cx="180975" cy="457200"/>
          <a:chOff x="1333" y="273"/>
          <a:chExt cx="24" cy="55"/>
        </a:xfrm>
      </xdr:grpSpPr>
      <xdr:sp macro="" textlink="">
        <xdr:nvSpPr>
          <xdr:cNvPr id="48018" name="Line 98"/>
          <xdr:cNvSpPr>
            <a:spLocks noChangeShapeType="1"/>
          </xdr:cNvSpPr>
        </xdr:nvSpPr>
        <xdr:spPr bwMode="auto">
          <a:xfrm flipH="1">
            <a:off x="1333" y="328"/>
            <a:ext cx="24" cy="0"/>
          </a:xfrm>
          <a:prstGeom prst="line">
            <a:avLst/>
          </a:prstGeom>
          <a:noFill/>
          <a:ln w="15875">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8019" name="Line 99"/>
          <xdr:cNvSpPr>
            <a:spLocks noChangeShapeType="1"/>
          </xdr:cNvSpPr>
        </xdr:nvSpPr>
        <xdr:spPr bwMode="auto">
          <a:xfrm flipV="1">
            <a:off x="1356" y="273"/>
            <a:ext cx="0" cy="55"/>
          </a:xfrm>
          <a:prstGeom prst="line">
            <a:avLst/>
          </a:prstGeom>
          <a:noFill/>
          <a:ln w="15875">
            <a:solidFill>
              <a:srgbClr val="FF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9</xdr:col>
      <xdr:colOff>19050</xdr:colOff>
      <xdr:row>39</xdr:row>
      <xdr:rowOff>76200</xdr:rowOff>
    </xdr:from>
    <xdr:to>
      <xdr:col>9</xdr:col>
      <xdr:colOff>200025</xdr:colOff>
      <xdr:row>42</xdr:row>
      <xdr:rowOff>19050</xdr:rowOff>
    </xdr:to>
    <xdr:grpSp>
      <xdr:nvGrpSpPr>
        <xdr:cNvPr id="47785" name="Group 100"/>
        <xdr:cNvGrpSpPr>
          <a:grpSpLocks/>
        </xdr:cNvGrpSpPr>
      </xdr:nvGrpSpPr>
      <xdr:grpSpPr bwMode="auto">
        <a:xfrm>
          <a:off x="6191250" y="6762750"/>
          <a:ext cx="180975" cy="457200"/>
          <a:chOff x="1333" y="273"/>
          <a:chExt cx="24" cy="55"/>
        </a:xfrm>
      </xdr:grpSpPr>
      <xdr:sp macro="" textlink="">
        <xdr:nvSpPr>
          <xdr:cNvPr id="48016" name="Line 101"/>
          <xdr:cNvSpPr>
            <a:spLocks noChangeShapeType="1"/>
          </xdr:cNvSpPr>
        </xdr:nvSpPr>
        <xdr:spPr bwMode="auto">
          <a:xfrm flipH="1">
            <a:off x="1333" y="328"/>
            <a:ext cx="24" cy="0"/>
          </a:xfrm>
          <a:prstGeom prst="line">
            <a:avLst/>
          </a:prstGeom>
          <a:noFill/>
          <a:ln w="15875">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8017" name="Line 102"/>
          <xdr:cNvSpPr>
            <a:spLocks noChangeShapeType="1"/>
          </xdr:cNvSpPr>
        </xdr:nvSpPr>
        <xdr:spPr bwMode="auto">
          <a:xfrm flipV="1">
            <a:off x="1356" y="273"/>
            <a:ext cx="0" cy="55"/>
          </a:xfrm>
          <a:prstGeom prst="line">
            <a:avLst/>
          </a:prstGeom>
          <a:noFill/>
          <a:ln w="15875">
            <a:solidFill>
              <a:srgbClr val="FF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6</xdr:col>
      <xdr:colOff>352425</xdr:colOff>
      <xdr:row>35</xdr:row>
      <xdr:rowOff>28575</xdr:rowOff>
    </xdr:from>
    <xdr:to>
      <xdr:col>6</xdr:col>
      <xdr:colOff>523875</xdr:colOff>
      <xdr:row>36</xdr:row>
      <xdr:rowOff>152400</xdr:rowOff>
    </xdr:to>
    <xdr:grpSp>
      <xdr:nvGrpSpPr>
        <xdr:cNvPr id="47786" name="Group 103"/>
        <xdr:cNvGrpSpPr>
          <a:grpSpLocks/>
        </xdr:cNvGrpSpPr>
      </xdr:nvGrpSpPr>
      <xdr:grpSpPr bwMode="auto">
        <a:xfrm>
          <a:off x="4467225" y="6029325"/>
          <a:ext cx="171450" cy="295275"/>
          <a:chOff x="882" y="1524"/>
          <a:chExt cx="19" cy="33"/>
        </a:xfrm>
      </xdr:grpSpPr>
      <xdr:sp macro="" textlink="">
        <xdr:nvSpPr>
          <xdr:cNvPr id="48014" name="AutoShape 104"/>
          <xdr:cNvSpPr>
            <a:spLocks noChangeArrowheads="1"/>
          </xdr:cNvSpPr>
        </xdr:nvSpPr>
        <xdr:spPr bwMode="auto">
          <a:xfrm>
            <a:off x="882" y="1524"/>
            <a:ext cx="18" cy="19"/>
          </a:xfrm>
          <a:prstGeom prst="flowChartConnector">
            <a:avLst/>
          </a:prstGeom>
          <a:noFill/>
          <a:ln w="19050">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48015" name="AutoShape 105"/>
          <xdr:cNvSpPr>
            <a:spLocks noChangeArrowheads="1"/>
          </xdr:cNvSpPr>
        </xdr:nvSpPr>
        <xdr:spPr bwMode="auto">
          <a:xfrm>
            <a:off x="882" y="1538"/>
            <a:ext cx="19" cy="19"/>
          </a:xfrm>
          <a:prstGeom prst="flowChartConnector">
            <a:avLst/>
          </a:prstGeom>
          <a:noFill/>
          <a:ln w="19050">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6</xdr:col>
      <xdr:colOff>428625</xdr:colOff>
      <xdr:row>33</xdr:row>
      <xdr:rowOff>133350</xdr:rowOff>
    </xdr:from>
    <xdr:to>
      <xdr:col>6</xdr:col>
      <xdr:colOff>428625</xdr:colOff>
      <xdr:row>35</xdr:row>
      <xdr:rowOff>38100</xdr:rowOff>
    </xdr:to>
    <xdr:sp macro="" textlink="">
      <xdr:nvSpPr>
        <xdr:cNvPr id="47787" name="Line 106"/>
        <xdr:cNvSpPr>
          <a:spLocks noChangeShapeType="1"/>
        </xdr:cNvSpPr>
      </xdr:nvSpPr>
      <xdr:spPr bwMode="auto">
        <a:xfrm flipV="1">
          <a:off x="4543425" y="5791200"/>
          <a:ext cx="0" cy="2476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509588</xdr:colOff>
      <xdr:row>35</xdr:row>
      <xdr:rowOff>34925</xdr:rowOff>
    </xdr:from>
    <xdr:to>
      <xdr:col>6</xdr:col>
      <xdr:colOff>430213</xdr:colOff>
      <xdr:row>36</xdr:row>
      <xdr:rowOff>105849</xdr:rowOff>
    </xdr:to>
    <xdr:sp macro="" textlink="">
      <xdr:nvSpPr>
        <xdr:cNvPr id="41" name="Text Box 107"/>
        <xdr:cNvSpPr txBox="1">
          <a:spLocks noChangeArrowheads="1"/>
        </xdr:cNvSpPr>
      </xdr:nvSpPr>
      <xdr:spPr bwMode="auto">
        <a:xfrm>
          <a:off x="3938588" y="6035675"/>
          <a:ext cx="606425" cy="24237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900">
              <a:solidFill>
                <a:srgbClr val="333333"/>
              </a:solidFill>
              <a:latin typeface="Arial" panose="020B0604020202020204" pitchFamily="34" charset="0"/>
            </a:rPr>
            <a:t>変圧器</a:t>
          </a:r>
        </a:p>
      </xdr:txBody>
    </xdr:sp>
    <xdr:clientData/>
  </xdr:twoCellAnchor>
  <xdr:twoCellAnchor>
    <xdr:from>
      <xdr:col>6</xdr:col>
      <xdr:colOff>590550</xdr:colOff>
      <xdr:row>40</xdr:row>
      <xdr:rowOff>142875</xdr:rowOff>
    </xdr:from>
    <xdr:to>
      <xdr:col>6</xdr:col>
      <xdr:colOff>590550</xdr:colOff>
      <xdr:row>43</xdr:row>
      <xdr:rowOff>66675</xdr:rowOff>
    </xdr:to>
    <xdr:sp macro="" textlink="">
      <xdr:nvSpPr>
        <xdr:cNvPr id="47789" name="Line 108"/>
        <xdr:cNvSpPr>
          <a:spLocks noChangeShapeType="1"/>
        </xdr:cNvSpPr>
      </xdr:nvSpPr>
      <xdr:spPr bwMode="auto">
        <a:xfrm>
          <a:off x="4705350" y="7000875"/>
          <a:ext cx="0" cy="438150"/>
        </a:xfrm>
        <a:prstGeom prst="line">
          <a:avLst/>
        </a:prstGeom>
        <a:noFill/>
        <a:ln w="19050">
          <a:solidFill>
            <a:srgbClr val="000000"/>
          </a:solidFill>
          <a:round/>
          <a:headEnd/>
          <a:tailEnd type="non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228600</xdr:colOff>
      <xdr:row>40</xdr:row>
      <xdr:rowOff>142875</xdr:rowOff>
    </xdr:from>
    <xdr:to>
      <xdr:col>6</xdr:col>
      <xdr:colOff>228600</xdr:colOff>
      <xdr:row>43</xdr:row>
      <xdr:rowOff>66675</xdr:rowOff>
    </xdr:to>
    <xdr:sp macro="" textlink="">
      <xdr:nvSpPr>
        <xdr:cNvPr id="47790" name="Line 109"/>
        <xdr:cNvSpPr>
          <a:spLocks noChangeShapeType="1"/>
        </xdr:cNvSpPr>
      </xdr:nvSpPr>
      <xdr:spPr bwMode="auto">
        <a:xfrm>
          <a:off x="4343400" y="7000875"/>
          <a:ext cx="0" cy="438150"/>
        </a:xfrm>
        <a:prstGeom prst="line">
          <a:avLst/>
        </a:prstGeom>
        <a:noFill/>
        <a:ln w="19050">
          <a:solidFill>
            <a:srgbClr val="000000"/>
          </a:solidFill>
          <a:round/>
          <a:headEnd/>
          <a:tailEnd type="non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552450</xdr:colOff>
      <xdr:row>40</xdr:row>
      <xdr:rowOff>142875</xdr:rowOff>
    </xdr:from>
    <xdr:to>
      <xdr:col>5</xdr:col>
      <xdr:colOff>552450</xdr:colOff>
      <xdr:row>43</xdr:row>
      <xdr:rowOff>66675</xdr:rowOff>
    </xdr:to>
    <xdr:sp macro="" textlink="">
      <xdr:nvSpPr>
        <xdr:cNvPr id="47791" name="Line 110"/>
        <xdr:cNvSpPr>
          <a:spLocks noChangeShapeType="1"/>
        </xdr:cNvSpPr>
      </xdr:nvSpPr>
      <xdr:spPr bwMode="auto">
        <a:xfrm>
          <a:off x="3981450" y="7000875"/>
          <a:ext cx="0" cy="438150"/>
        </a:xfrm>
        <a:prstGeom prst="line">
          <a:avLst/>
        </a:prstGeom>
        <a:noFill/>
        <a:ln w="19050">
          <a:solidFill>
            <a:srgbClr val="000000"/>
          </a:solidFill>
          <a:round/>
          <a:headEnd/>
          <a:tailEnd type="non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436563</xdr:colOff>
      <xdr:row>43</xdr:row>
      <xdr:rowOff>57150</xdr:rowOff>
    </xdr:from>
    <xdr:to>
      <xdr:col>6</xdr:col>
      <xdr:colOff>4763</xdr:colOff>
      <xdr:row>45</xdr:row>
      <xdr:rowOff>47625</xdr:rowOff>
    </xdr:to>
    <xdr:sp macro="" textlink="">
      <xdr:nvSpPr>
        <xdr:cNvPr id="45" name="Text Box 162"/>
        <xdr:cNvSpPr txBox="1">
          <a:spLocks noChangeArrowheads="1"/>
        </xdr:cNvSpPr>
      </xdr:nvSpPr>
      <xdr:spPr bwMode="auto">
        <a:xfrm>
          <a:off x="3865563" y="7429500"/>
          <a:ext cx="254000" cy="333375"/>
        </a:xfrm>
        <a:prstGeom prst="rect">
          <a:avLst/>
        </a:prstGeom>
        <a:noFill/>
        <a:ln w="12700">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eaVert" wrap="square" lIns="0" tIns="0" rIns="0" bIns="0" anchor="ctr" anchorCtr="1"/>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900">
              <a:solidFill>
                <a:srgbClr val="333333"/>
              </a:solidFill>
              <a:latin typeface="Arial" panose="020B0604020202020204" pitchFamily="34" charset="0"/>
            </a:rPr>
            <a:t>負荷</a:t>
          </a:r>
        </a:p>
      </xdr:txBody>
    </xdr:sp>
    <xdr:clientData/>
  </xdr:twoCellAnchor>
  <xdr:twoCellAnchor>
    <xdr:from>
      <xdr:col>6</xdr:col>
      <xdr:colOff>111126</xdr:colOff>
      <xdr:row>43</xdr:row>
      <xdr:rowOff>57150</xdr:rowOff>
    </xdr:from>
    <xdr:to>
      <xdr:col>6</xdr:col>
      <xdr:colOff>365126</xdr:colOff>
      <xdr:row>45</xdr:row>
      <xdr:rowOff>47625</xdr:rowOff>
    </xdr:to>
    <xdr:sp macro="" textlink="">
      <xdr:nvSpPr>
        <xdr:cNvPr id="46" name="Text Box 163"/>
        <xdr:cNvSpPr txBox="1">
          <a:spLocks noChangeArrowheads="1"/>
        </xdr:cNvSpPr>
      </xdr:nvSpPr>
      <xdr:spPr bwMode="auto">
        <a:xfrm>
          <a:off x="4225926" y="7429500"/>
          <a:ext cx="254000" cy="333375"/>
        </a:xfrm>
        <a:prstGeom prst="rect">
          <a:avLst/>
        </a:prstGeom>
        <a:noFill/>
        <a:ln w="12700">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eaVert" wrap="square" lIns="0" tIns="0" rIns="0" bIns="0" anchor="ctr" anchorCtr="1"/>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900">
              <a:solidFill>
                <a:srgbClr val="333333"/>
              </a:solidFill>
              <a:latin typeface="Arial" panose="020B0604020202020204" pitchFamily="34" charset="0"/>
            </a:rPr>
            <a:t>負荷</a:t>
          </a:r>
        </a:p>
      </xdr:txBody>
    </xdr:sp>
    <xdr:clientData/>
  </xdr:twoCellAnchor>
  <xdr:twoCellAnchor>
    <xdr:from>
      <xdr:col>6</xdr:col>
      <xdr:colOff>471488</xdr:colOff>
      <xdr:row>43</xdr:row>
      <xdr:rowOff>57150</xdr:rowOff>
    </xdr:from>
    <xdr:to>
      <xdr:col>7</xdr:col>
      <xdr:colOff>39688</xdr:colOff>
      <xdr:row>45</xdr:row>
      <xdr:rowOff>47625</xdr:rowOff>
    </xdr:to>
    <xdr:sp macro="" textlink="">
      <xdr:nvSpPr>
        <xdr:cNvPr id="47" name="Text Box 164"/>
        <xdr:cNvSpPr txBox="1">
          <a:spLocks noChangeArrowheads="1"/>
        </xdr:cNvSpPr>
      </xdr:nvSpPr>
      <xdr:spPr bwMode="auto">
        <a:xfrm>
          <a:off x="4586288" y="7429500"/>
          <a:ext cx="254000" cy="333375"/>
        </a:xfrm>
        <a:prstGeom prst="rect">
          <a:avLst/>
        </a:prstGeom>
        <a:noFill/>
        <a:ln w="12700">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eaVert" wrap="square" lIns="0" tIns="0" rIns="0" bIns="0" anchor="ctr" anchorCtr="1"/>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900">
              <a:solidFill>
                <a:srgbClr val="333333"/>
              </a:solidFill>
              <a:latin typeface="Arial" panose="020B0604020202020204" pitchFamily="34" charset="0"/>
            </a:rPr>
            <a:t>負荷</a:t>
          </a:r>
        </a:p>
      </xdr:txBody>
    </xdr:sp>
    <xdr:clientData/>
  </xdr:twoCellAnchor>
  <xdr:twoCellAnchor>
    <xdr:from>
      <xdr:col>0</xdr:col>
      <xdr:colOff>541338</xdr:colOff>
      <xdr:row>11</xdr:row>
      <xdr:rowOff>136525</xdr:rowOff>
    </xdr:from>
    <xdr:to>
      <xdr:col>1</xdr:col>
      <xdr:colOff>215901</xdr:colOff>
      <xdr:row>13</xdr:row>
      <xdr:rowOff>9525</xdr:rowOff>
    </xdr:to>
    <xdr:sp macro="" textlink="">
      <xdr:nvSpPr>
        <xdr:cNvPr id="48" name="AutoShape 165"/>
        <xdr:cNvSpPr>
          <a:spLocks noChangeArrowheads="1"/>
        </xdr:cNvSpPr>
      </xdr:nvSpPr>
      <xdr:spPr bwMode="auto">
        <a:xfrm>
          <a:off x="541338" y="2022475"/>
          <a:ext cx="360363" cy="215900"/>
        </a:xfrm>
        <a:prstGeom prst="rightArrow">
          <a:avLst>
            <a:gd name="adj1" fmla="val 55352"/>
            <a:gd name="adj2" fmla="val 94854"/>
          </a:avLst>
        </a:prstGeom>
        <a:solidFill>
          <a:srgbClr val="FF6600">
            <a:alpha val="50195"/>
          </a:srgbClr>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editAs="oneCell">
    <xdr:from>
      <xdr:col>0</xdr:col>
      <xdr:colOff>266700</xdr:colOff>
      <xdr:row>44</xdr:row>
      <xdr:rowOff>19050</xdr:rowOff>
    </xdr:from>
    <xdr:to>
      <xdr:col>4</xdr:col>
      <xdr:colOff>114300</xdr:colOff>
      <xdr:row>50</xdr:row>
      <xdr:rowOff>161925</xdr:rowOff>
    </xdr:to>
    <xdr:pic>
      <xdr:nvPicPr>
        <xdr:cNvPr id="47796" name="tabl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7562850"/>
          <a:ext cx="25908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242888</xdr:colOff>
      <xdr:row>50</xdr:row>
      <xdr:rowOff>123825</xdr:rowOff>
    </xdr:from>
    <xdr:to>
      <xdr:col>3</xdr:col>
      <xdr:colOff>190500</xdr:colOff>
      <xdr:row>52</xdr:row>
      <xdr:rowOff>23299</xdr:rowOff>
    </xdr:to>
    <xdr:sp macro="" textlink="">
      <xdr:nvSpPr>
        <xdr:cNvPr id="50" name="Text Box 205"/>
        <xdr:cNvSpPr txBox="1">
          <a:spLocks noChangeArrowheads="1"/>
        </xdr:cNvSpPr>
      </xdr:nvSpPr>
      <xdr:spPr bwMode="auto">
        <a:xfrm>
          <a:off x="242888" y="8696325"/>
          <a:ext cx="2005012" cy="242374"/>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en-US" altLang="ja-JP" sz="900">
              <a:solidFill>
                <a:srgbClr val="333333"/>
              </a:solidFill>
              <a:latin typeface="HG丸ｺﾞｼｯｸM-PRO" panose="020F0600000000000000" pitchFamily="50" charset="-128"/>
            </a:rPr>
            <a:t>※</a:t>
          </a:r>
          <a:r>
            <a:rPr lang="ja-JP" altLang="en-US" sz="900">
              <a:solidFill>
                <a:srgbClr val="333333"/>
              </a:solidFill>
              <a:latin typeface="HG丸ｺﾞｼｯｸM-PRO" panose="020F0600000000000000" pitchFamily="50" charset="-128"/>
            </a:rPr>
            <a:t>総容量が小さい場合は</a:t>
          </a:r>
          <a:r>
            <a:rPr lang="en-US" altLang="ja-JP" sz="900">
              <a:solidFill>
                <a:srgbClr val="333333"/>
              </a:solidFill>
              <a:latin typeface="HG丸ｺﾞｼｯｸM-PRO" panose="020F0600000000000000" pitchFamily="50" charset="-128"/>
            </a:rPr>
            <a:t>1</a:t>
          </a:r>
          <a:r>
            <a:rPr lang="ja-JP" altLang="en-US" sz="900">
              <a:solidFill>
                <a:srgbClr val="333333"/>
              </a:solidFill>
              <a:latin typeface="HG丸ｺﾞｼｯｸM-PRO" panose="020F0600000000000000" pitchFamily="50" charset="-128"/>
            </a:rPr>
            <a:t>分割</a:t>
          </a:r>
        </a:p>
      </xdr:txBody>
    </xdr:sp>
    <xdr:clientData/>
  </xdr:twoCellAnchor>
  <xdr:twoCellAnchor>
    <xdr:from>
      <xdr:col>4</xdr:col>
      <xdr:colOff>401638</xdr:colOff>
      <xdr:row>46</xdr:row>
      <xdr:rowOff>119063</xdr:rowOff>
    </xdr:from>
    <xdr:to>
      <xdr:col>9</xdr:col>
      <xdr:colOff>646113</xdr:colOff>
      <xdr:row>50</xdr:row>
      <xdr:rowOff>144463</xdr:rowOff>
    </xdr:to>
    <xdr:sp macro="" textlink="">
      <xdr:nvSpPr>
        <xdr:cNvPr id="51" name="Text Box 247"/>
        <xdr:cNvSpPr txBox="1">
          <a:spLocks noChangeArrowheads="1"/>
        </xdr:cNvSpPr>
      </xdr:nvSpPr>
      <xdr:spPr bwMode="auto">
        <a:xfrm>
          <a:off x="3144838" y="8005763"/>
          <a:ext cx="3673475" cy="711200"/>
        </a:xfrm>
        <a:prstGeom prst="rect">
          <a:avLst/>
        </a:prstGeom>
        <a:noFill/>
        <a:ln w="9525">
          <a:solidFill>
            <a:schemeClr val="tx1"/>
          </a:solidFill>
          <a:prstDash val="dash"/>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en-US" altLang="ja-JP" sz="900">
              <a:solidFill>
                <a:srgbClr val="333333"/>
              </a:solidFill>
              <a:latin typeface="Arial" panose="020B0604020202020204" pitchFamily="34" charset="0"/>
            </a:rPr>
            <a:t>※</a:t>
          </a:r>
          <a:r>
            <a:rPr lang="ja-JP" altLang="en-US" sz="900">
              <a:solidFill>
                <a:srgbClr val="333333"/>
              </a:solidFill>
              <a:latin typeface="Arial" panose="020B0604020202020204" pitchFamily="34" charset="0"/>
            </a:rPr>
            <a:t>設置スペースおよび開閉装置等が別途必要になります。</a:t>
          </a:r>
        </a:p>
        <a:p>
          <a:pPr eaLnBrk="1" hangingPunct="1"/>
          <a:r>
            <a:rPr lang="en-US" altLang="ja-JP" sz="900">
              <a:solidFill>
                <a:srgbClr val="333333"/>
              </a:solidFill>
              <a:latin typeface="Arial" panose="020B0604020202020204" pitchFamily="34" charset="0"/>
            </a:rPr>
            <a:t>※</a:t>
          </a:r>
          <a:r>
            <a:rPr lang="ja-JP" altLang="en-US" sz="900">
              <a:solidFill>
                <a:srgbClr val="333333"/>
              </a:solidFill>
              <a:latin typeface="Arial" panose="020B0604020202020204" pitchFamily="34" charset="0"/>
            </a:rPr>
            <a:t>改善される力率や，電力損失の減少量はお客さまの設備利</a:t>
          </a:r>
        </a:p>
        <a:p>
          <a:pPr eaLnBrk="1" hangingPunct="1"/>
          <a:r>
            <a:rPr lang="ja-JP" altLang="en-US" sz="900">
              <a:solidFill>
                <a:srgbClr val="333333"/>
              </a:solidFill>
              <a:latin typeface="Arial" panose="020B0604020202020204" pitchFamily="34" charset="0"/>
            </a:rPr>
            <a:t>　用状況等により異なります。</a:t>
          </a:r>
        </a:p>
        <a:p>
          <a:pPr eaLnBrk="1" hangingPunct="1"/>
          <a:r>
            <a:rPr lang="en-US" altLang="ja-JP" sz="900">
              <a:solidFill>
                <a:srgbClr val="333333"/>
              </a:solidFill>
              <a:latin typeface="Arial" panose="020B0604020202020204" pitchFamily="34" charset="0"/>
            </a:rPr>
            <a:t>※</a:t>
          </a:r>
          <a:r>
            <a:rPr lang="ja-JP" altLang="en-US" sz="900">
              <a:solidFill>
                <a:srgbClr val="333333"/>
              </a:solidFill>
              <a:latin typeface="Arial" panose="020B0604020202020204" pitchFamily="34" charset="0"/>
            </a:rPr>
            <a:t>運用開始後も定期的に動作確認を行うことをお奨めします。</a:t>
          </a:r>
        </a:p>
      </xdr:txBody>
    </xdr:sp>
    <xdr:clientData/>
  </xdr:twoCellAnchor>
  <xdr:twoCellAnchor>
    <xdr:from>
      <xdr:col>0</xdr:col>
      <xdr:colOff>482600</xdr:colOff>
      <xdr:row>22</xdr:row>
      <xdr:rowOff>20638</xdr:rowOff>
    </xdr:from>
    <xdr:to>
      <xdr:col>6</xdr:col>
      <xdr:colOff>419099</xdr:colOff>
      <xdr:row>23</xdr:row>
      <xdr:rowOff>124905</xdr:rowOff>
    </xdr:to>
    <xdr:sp macro="" textlink="">
      <xdr:nvSpPr>
        <xdr:cNvPr id="53" name="Text Box 249"/>
        <xdr:cNvSpPr txBox="1">
          <a:spLocks noChangeArrowheads="1"/>
        </xdr:cNvSpPr>
      </xdr:nvSpPr>
      <xdr:spPr bwMode="auto">
        <a:xfrm>
          <a:off x="482600" y="3792538"/>
          <a:ext cx="4051299" cy="275717"/>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en-US" altLang="ja-JP" sz="1100">
              <a:solidFill>
                <a:srgbClr val="333333"/>
              </a:solidFill>
              <a:latin typeface="Century Gothic" panose="020B0502020202020204" pitchFamily="34" charset="0"/>
            </a:rPr>
            <a:t>1150-9</a:t>
          </a:r>
          <a:r>
            <a:rPr lang="ja-JP" altLang="en-US" sz="1100">
              <a:solidFill>
                <a:srgbClr val="333333"/>
              </a:solidFill>
              <a:latin typeface="Century Gothic" panose="020B0502020202020204" pitchFamily="34" charset="0"/>
            </a:rPr>
            <a:t>　進相コンデンサおよび直列リアクトル</a:t>
          </a:r>
          <a:r>
            <a:rPr lang="en-US" altLang="ja-JP" sz="1100">
              <a:solidFill>
                <a:srgbClr val="333333"/>
              </a:solidFill>
              <a:latin typeface="Century Gothic" panose="020B0502020202020204" pitchFamily="34" charset="0"/>
            </a:rPr>
            <a:t>(</a:t>
          </a:r>
          <a:r>
            <a:rPr lang="ja-JP" altLang="en-US" sz="1100">
              <a:solidFill>
                <a:srgbClr val="333333"/>
              </a:solidFill>
              <a:latin typeface="Century Gothic" panose="020B0502020202020204" pitchFamily="34" charset="0"/>
            </a:rPr>
            <a:t>抜粋</a:t>
          </a:r>
          <a:r>
            <a:rPr lang="en-US" altLang="ja-JP" sz="1100">
              <a:solidFill>
                <a:srgbClr val="333333"/>
              </a:solidFill>
              <a:latin typeface="Century Gothic" panose="020B0502020202020204" pitchFamily="34" charset="0"/>
            </a:rPr>
            <a:t>)</a:t>
          </a:r>
        </a:p>
      </xdr:txBody>
    </xdr:sp>
    <xdr:clientData/>
  </xdr:twoCellAnchor>
  <xdr:twoCellAnchor>
    <xdr:from>
      <xdr:col>0</xdr:col>
      <xdr:colOff>193675</xdr:colOff>
      <xdr:row>42</xdr:row>
      <xdr:rowOff>123825</xdr:rowOff>
    </xdr:from>
    <xdr:to>
      <xdr:col>1</xdr:col>
      <xdr:colOff>542924</xdr:colOff>
      <xdr:row>44</xdr:row>
      <xdr:rowOff>56642</xdr:rowOff>
    </xdr:to>
    <xdr:sp macro="" textlink="">
      <xdr:nvSpPr>
        <xdr:cNvPr id="54" name="Text Box 255"/>
        <xdr:cNvSpPr txBox="1">
          <a:spLocks noChangeArrowheads="1"/>
        </xdr:cNvSpPr>
      </xdr:nvSpPr>
      <xdr:spPr bwMode="auto">
        <a:xfrm>
          <a:off x="193675" y="7324725"/>
          <a:ext cx="1035049" cy="275717"/>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1100" b="1">
              <a:solidFill>
                <a:srgbClr val="0000FF"/>
              </a:solidFill>
            </a:rPr>
            <a:t>＜推奨例＞</a:t>
          </a:r>
        </a:p>
      </xdr:txBody>
    </xdr:sp>
    <xdr:clientData/>
  </xdr:twoCellAnchor>
  <xdr:twoCellAnchor>
    <xdr:from>
      <xdr:col>3</xdr:col>
      <xdr:colOff>180976</xdr:colOff>
      <xdr:row>29</xdr:row>
      <xdr:rowOff>47626</xdr:rowOff>
    </xdr:from>
    <xdr:to>
      <xdr:col>9</xdr:col>
      <xdr:colOff>666750</xdr:colOff>
      <xdr:row>30</xdr:row>
      <xdr:rowOff>101879</xdr:rowOff>
    </xdr:to>
    <xdr:sp macro="" textlink="">
      <xdr:nvSpPr>
        <xdr:cNvPr id="55" name="Text Box 257"/>
        <xdr:cNvSpPr txBox="1">
          <a:spLocks noChangeArrowheads="1"/>
        </xdr:cNvSpPr>
      </xdr:nvSpPr>
      <xdr:spPr bwMode="auto">
        <a:xfrm>
          <a:off x="2238376" y="5019676"/>
          <a:ext cx="4600574" cy="225703"/>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800">
              <a:solidFill>
                <a:schemeClr val="tx1"/>
              </a:solidFill>
            </a:rPr>
            <a:t>需要設備専門部会　「高圧受電設備規程</a:t>
          </a:r>
          <a:r>
            <a:rPr lang="en-US" altLang="ja-JP" sz="800">
              <a:solidFill>
                <a:schemeClr val="tx1"/>
              </a:solidFill>
            </a:rPr>
            <a:t>(JEAC8011-2008)</a:t>
          </a:r>
          <a:r>
            <a:rPr lang="ja-JP" altLang="en-US" sz="800">
              <a:solidFill>
                <a:schemeClr val="tx1"/>
              </a:solidFill>
            </a:rPr>
            <a:t>」（社）日本電気協会より引用</a:t>
          </a:r>
        </a:p>
      </xdr:txBody>
    </xdr:sp>
    <xdr:clientData/>
  </xdr:twoCellAnchor>
  <xdr:twoCellAnchor>
    <xdr:from>
      <xdr:col>2</xdr:col>
      <xdr:colOff>600076</xdr:colOff>
      <xdr:row>50</xdr:row>
      <xdr:rowOff>133351</xdr:rowOff>
    </xdr:from>
    <xdr:to>
      <xdr:col>9</xdr:col>
      <xdr:colOff>673102</xdr:colOff>
      <xdr:row>52</xdr:row>
      <xdr:rowOff>16154</xdr:rowOff>
    </xdr:to>
    <xdr:sp macro="" textlink="">
      <xdr:nvSpPr>
        <xdr:cNvPr id="56" name="Text Box 258"/>
        <xdr:cNvSpPr txBox="1">
          <a:spLocks noChangeArrowheads="1"/>
        </xdr:cNvSpPr>
      </xdr:nvSpPr>
      <xdr:spPr bwMode="auto">
        <a:xfrm>
          <a:off x="1971676" y="8705851"/>
          <a:ext cx="4873626" cy="225703"/>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r" eaLnBrk="1" hangingPunct="1"/>
          <a:r>
            <a:rPr lang="ja-JP" altLang="en-US" sz="800">
              <a:solidFill>
                <a:schemeClr val="tx1"/>
              </a:solidFill>
            </a:rPr>
            <a:t>（社）電気協同研究会報告書第</a:t>
          </a:r>
          <a:r>
            <a:rPr lang="en-US" altLang="ja-JP" sz="800">
              <a:solidFill>
                <a:schemeClr val="tx1"/>
              </a:solidFill>
            </a:rPr>
            <a:t>66</a:t>
          </a:r>
          <a:r>
            <a:rPr lang="ja-JP" altLang="en-US" sz="800">
              <a:solidFill>
                <a:schemeClr val="tx1"/>
              </a:solidFill>
            </a:rPr>
            <a:t>巻第</a:t>
          </a:r>
          <a:r>
            <a:rPr lang="en-US" altLang="ja-JP" sz="800">
              <a:solidFill>
                <a:schemeClr val="tx1"/>
              </a:solidFill>
            </a:rPr>
            <a:t>1</a:t>
          </a:r>
          <a:r>
            <a:rPr lang="ja-JP" altLang="en-US" sz="800">
              <a:solidFill>
                <a:schemeClr val="tx1"/>
              </a:solidFill>
            </a:rPr>
            <a:t>号「配電系統における力率問題とその対応」より引用</a:t>
          </a:r>
        </a:p>
      </xdr:txBody>
    </xdr:sp>
    <xdr:clientData/>
  </xdr:twoCellAnchor>
  <xdr:twoCellAnchor>
    <xdr:from>
      <xdr:col>7</xdr:col>
      <xdr:colOff>533400</xdr:colOff>
      <xdr:row>43</xdr:row>
      <xdr:rowOff>66675</xdr:rowOff>
    </xdr:from>
    <xdr:to>
      <xdr:col>8</xdr:col>
      <xdr:colOff>95250</xdr:colOff>
      <xdr:row>44</xdr:row>
      <xdr:rowOff>152400</xdr:rowOff>
    </xdr:to>
    <xdr:sp macro="" textlink="">
      <xdr:nvSpPr>
        <xdr:cNvPr id="47803" name="Rectangle 281"/>
        <xdr:cNvSpPr>
          <a:spLocks noChangeArrowheads="1"/>
        </xdr:cNvSpPr>
      </xdr:nvSpPr>
      <xdr:spPr bwMode="auto">
        <a:xfrm>
          <a:off x="5334000" y="7439025"/>
          <a:ext cx="247650" cy="257175"/>
        </a:xfrm>
        <a:prstGeom prst="rect">
          <a:avLst/>
        </a:prstGeom>
        <a:solidFill>
          <a:srgbClr val="FFFFFF"/>
        </a:solidFill>
        <a:ln w="158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657225</xdr:colOff>
      <xdr:row>40</xdr:row>
      <xdr:rowOff>142875</xdr:rowOff>
    </xdr:from>
    <xdr:to>
      <xdr:col>7</xdr:col>
      <xdr:colOff>657225</xdr:colOff>
      <xdr:row>41</xdr:row>
      <xdr:rowOff>142875</xdr:rowOff>
    </xdr:to>
    <xdr:sp macro="" textlink="">
      <xdr:nvSpPr>
        <xdr:cNvPr id="47804" name="Line 282"/>
        <xdr:cNvSpPr>
          <a:spLocks noChangeShapeType="1"/>
        </xdr:cNvSpPr>
      </xdr:nvSpPr>
      <xdr:spPr bwMode="auto">
        <a:xfrm>
          <a:off x="5457825" y="7000875"/>
          <a:ext cx="0" cy="1714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571500</xdr:colOff>
      <xdr:row>41</xdr:row>
      <xdr:rowOff>123825</xdr:rowOff>
    </xdr:from>
    <xdr:to>
      <xdr:col>7</xdr:col>
      <xdr:colOff>647700</xdr:colOff>
      <xdr:row>42</xdr:row>
      <xdr:rowOff>28575</xdr:rowOff>
    </xdr:to>
    <xdr:sp macro="" textlink="">
      <xdr:nvSpPr>
        <xdr:cNvPr id="47805" name="Line 283"/>
        <xdr:cNvSpPr>
          <a:spLocks noChangeShapeType="1"/>
        </xdr:cNvSpPr>
      </xdr:nvSpPr>
      <xdr:spPr bwMode="auto">
        <a:xfrm>
          <a:off x="5372100" y="7153275"/>
          <a:ext cx="76200" cy="762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657225</xdr:colOff>
      <xdr:row>43</xdr:row>
      <xdr:rowOff>38100</xdr:rowOff>
    </xdr:from>
    <xdr:to>
      <xdr:col>7</xdr:col>
      <xdr:colOff>657225</xdr:colOff>
      <xdr:row>43</xdr:row>
      <xdr:rowOff>171450</xdr:rowOff>
    </xdr:to>
    <xdr:sp macro="" textlink="">
      <xdr:nvSpPr>
        <xdr:cNvPr id="47806" name="Line 284"/>
        <xdr:cNvSpPr>
          <a:spLocks noChangeShapeType="1"/>
        </xdr:cNvSpPr>
      </xdr:nvSpPr>
      <xdr:spPr bwMode="auto">
        <a:xfrm>
          <a:off x="5457825" y="7410450"/>
          <a:ext cx="0" cy="1333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600075</xdr:colOff>
      <xdr:row>43</xdr:row>
      <xdr:rowOff>161925</xdr:rowOff>
    </xdr:from>
    <xdr:to>
      <xdr:col>8</xdr:col>
      <xdr:colOff>19050</xdr:colOff>
      <xdr:row>43</xdr:row>
      <xdr:rowOff>161925</xdr:rowOff>
    </xdr:to>
    <xdr:sp macro="" textlink="">
      <xdr:nvSpPr>
        <xdr:cNvPr id="47807" name="Line 285"/>
        <xdr:cNvSpPr>
          <a:spLocks noChangeShapeType="1"/>
        </xdr:cNvSpPr>
      </xdr:nvSpPr>
      <xdr:spPr bwMode="auto">
        <a:xfrm>
          <a:off x="5400675" y="7534275"/>
          <a:ext cx="104775" cy="0"/>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657225</xdr:colOff>
      <xdr:row>42</xdr:row>
      <xdr:rowOff>19050</xdr:rowOff>
    </xdr:from>
    <xdr:to>
      <xdr:col>8</xdr:col>
      <xdr:colOff>0</xdr:colOff>
      <xdr:row>43</xdr:row>
      <xdr:rowOff>38100</xdr:rowOff>
    </xdr:to>
    <xdr:grpSp>
      <xdr:nvGrpSpPr>
        <xdr:cNvPr id="47808" name="Group 286"/>
        <xdr:cNvGrpSpPr>
          <a:grpSpLocks/>
        </xdr:cNvGrpSpPr>
      </xdr:nvGrpSpPr>
      <xdr:grpSpPr bwMode="auto">
        <a:xfrm>
          <a:off x="5457825" y="7219950"/>
          <a:ext cx="28575" cy="190500"/>
          <a:chOff x="959" y="2121"/>
          <a:chExt cx="4" cy="22"/>
        </a:xfrm>
      </xdr:grpSpPr>
      <xdr:sp macro="" textlink="">
        <xdr:nvSpPr>
          <xdr:cNvPr id="48007" name="Freeform 287"/>
          <xdr:cNvSpPr>
            <a:spLocks/>
          </xdr:cNvSpPr>
        </xdr:nvSpPr>
        <xdr:spPr bwMode="auto">
          <a:xfrm>
            <a:off x="959" y="2138"/>
            <a:ext cx="4" cy="2"/>
          </a:xfrm>
          <a:custGeom>
            <a:avLst/>
            <a:gdLst>
              <a:gd name="T0" fmla="*/ 0 w 28"/>
              <a:gd name="T1" fmla="*/ 0 h 20"/>
              <a:gd name="T2" fmla="*/ 0 w 28"/>
              <a:gd name="T3" fmla="*/ 0 h 20"/>
              <a:gd name="T4" fmla="*/ 0 w 28"/>
              <a:gd name="T5" fmla="*/ 0 h 20"/>
              <a:gd name="T6" fmla="*/ 0 w 28"/>
              <a:gd name="T7" fmla="*/ 0 h 20"/>
              <a:gd name="T8" fmla="*/ 0 w 28"/>
              <a:gd name="T9" fmla="*/ 0 h 20"/>
              <a:gd name="T10" fmla="*/ 0 w 28"/>
              <a:gd name="T11" fmla="*/ 0 h 20"/>
              <a:gd name="T12" fmla="*/ 0 w 28"/>
              <a:gd name="T13" fmla="*/ 0 h 20"/>
              <a:gd name="T14" fmla="*/ 0 w 28"/>
              <a:gd name="T15" fmla="*/ 0 h 20"/>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0">
                <a:moveTo>
                  <a:pt x="0" y="0"/>
                </a:moveTo>
                <a:lnTo>
                  <a:pt x="6" y="0"/>
                </a:lnTo>
                <a:lnTo>
                  <a:pt x="11" y="1"/>
                </a:lnTo>
                <a:lnTo>
                  <a:pt x="20" y="6"/>
                </a:lnTo>
                <a:lnTo>
                  <a:pt x="23" y="9"/>
                </a:lnTo>
                <a:lnTo>
                  <a:pt x="26" y="12"/>
                </a:lnTo>
                <a:lnTo>
                  <a:pt x="26" y="15"/>
                </a:lnTo>
                <a:lnTo>
                  <a:pt x="28" y="2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08" name="Freeform 288"/>
          <xdr:cNvSpPr>
            <a:spLocks/>
          </xdr:cNvSpPr>
        </xdr:nvSpPr>
        <xdr:spPr bwMode="auto">
          <a:xfrm>
            <a:off x="959" y="2129"/>
            <a:ext cx="4" cy="3"/>
          </a:xfrm>
          <a:custGeom>
            <a:avLst/>
            <a:gdLst>
              <a:gd name="T0" fmla="*/ 0 w 28"/>
              <a:gd name="T1" fmla="*/ 0 h 20"/>
              <a:gd name="T2" fmla="*/ 0 w 28"/>
              <a:gd name="T3" fmla="*/ 0 h 20"/>
              <a:gd name="T4" fmla="*/ 0 w 28"/>
              <a:gd name="T5" fmla="*/ 0 h 20"/>
              <a:gd name="T6" fmla="*/ 0 w 28"/>
              <a:gd name="T7" fmla="*/ 0 h 20"/>
              <a:gd name="T8" fmla="*/ 0 w 28"/>
              <a:gd name="T9" fmla="*/ 0 h 20"/>
              <a:gd name="T10" fmla="*/ 0 w 28"/>
              <a:gd name="T11" fmla="*/ 0 h 20"/>
              <a:gd name="T12" fmla="*/ 0 w 28"/>
              <a:gd name="T13" fmla="*/ 0 h 20"/>
              <a:gd name="T14" fmla="*/ 0 w 28"/>
              <a:gd name="T15" fmla="*/ 0 h 20"/>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0">
                <a:moveTo>
                  <a:pt x="0" y="20"/>
                </a:moveTo>
                <a:lnTo>
                  <a:pt x="6" y="20"/>
                </a:lnTo>
                <a:lnTo>
                  <a:pt x="11" y="19"/>
                </a:lnTo>
                <a:lnTo>
                  <a:pt x="20" y="14"/>
                </a:lnTo>
                <a:lnTo>
                  <a:pt x="23" y="11"/>
                </a:lnTo>
                <a:lnTo>
                  <a:pt x="26" y="8"/>
                </a:lnTo>
                <a:lnTo>
                  <a:pt x="26" y="3"/>
                </a:lnTo>
                <a:lnTo>
                  <a:pt x="28" y="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09" name="Line 289"/>
          <xdr:cNvSpPr>
            <a:spLocks noChangeShapeType="1"/>
          </xdr:cNvSpPr>
        </xdr:nvSpPr>
        <xdr:spPr bwMode="auto">
          <a:xfrm>
            <a:off x="959" y="2121"/>
            <a:ext cx="0" cy="6"/>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010" name="Freeform 290"/>
          <xdr:cNvSpPr>
            <a:spLocks/>
          </xdr:cNvSpPr>
        </xdr:nvSpPr>
        <xdr:spPr bwMode="auto">
          <a:xfrm>
            <a:off x="959" y="2127"/>
            <a:ext cx="4" cy="3"/>
          </a:xfrm>
          <a:custGeom>
            <a:avLst/>
            <a:gdLst>
              <a:gd name="T0" fmla="*/ 0 w 28"/>
              <a:gd name="T1" fmla="*/ 0 h 21"/>
              <a:gd name="T2" fmla="*/ 0 w 28"/>
              <a:gd name="T3" fmla="*/ 0 h 21"/>
              <a:gd name="T4" fmla="*/ 0 w 28"/>
              <a:gd name="T5" fmla="*/ 0 h 21"/>
              <a:gd name="T6" fmla="*/ 0 w 28"/>
              <a:gd name="T7" fmla="*/ 0 h 21"/>
              <a:gd name="T8" fmla="*/ 0 w 28"/>
              <a:gd name="T9" fmla="*/ 0 h 21"/>
              <a:gd name="T10" fmla="*/ 0 w 28"/>
              <a:gd name="T11" fmla="*/ 0 h 21"/>
              <a:gd name="T12" fmla="*/ 0 w 28"/>
              <a:gd name="T13" fmla="*/ 0 h 21"/>
              <a:gd name="T14" fmla="*/ 0 w 28"/>
              <a:gd name="T15" fmla="*/ 0 h 2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1">
                <a:moveTo>
                  <a:pt x="0" y="0"/>
                </a:moveTo>
                <a:lnTo>
                  <a:pt x="6" y="0"/>
                </a:lnTo>
                <a:lnTo>
                  <a:pt x="11" y="2"/>
                </a:lnTo>
                <a:lnTo>
                  <a:pt x="20" y="7"/>
                </a:lnTo>
                <a:lnTo>
                  <a:pt x="23" y="10"/>
                </a:lnTo>
                <a:lnTo>
                  <a:pt x="26" y="13"/>
                </a:lnTo>
                <a:lnTo>
                  <a:pt x="26" y="16"/>
                </a:lnTo>
                <a:lnTo>
                  <a:pt x="28" y="21"/>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11" name="Freeform 291"/>
          <xdr:cNvSpPr>
            <a:spLocks/>
          </xdr:cNvSpPr>
        </xdr:nvSpPr>
        <xdr:spPr bwMode="auto">
          <a:xfrm>
            <a:off x="959" y="2132"/>
            <a:ext cx="4" cy="2"/>
          </a:xfrm>
          <a:custGeom>
            <a:avLst/>
            <a:gdLst>
              <a:gd name="T0" fmla="*/ 0 w 28"/>
              <a:gd name="T1" fmla="*/ 0 h 21"/>
              <a:gd name="T2" fmla="*/ 0 w 28"/>
              <a:gd name="T3" fmla="*/ 0 h 21"/>
              <a:gd name="T4" fmla="*/ 0 w 28"/>
              <a:gd name="T5" fmla="*/ 0 h 21"/>
              <a:gd name="T6" fmla="*/ 0 w 28"/>
              <a:gd name="T7" fmla="*/ 0 h 21"/>
              <a:gd name="T8" fmla="*/ 0 w 28"/>
              <a:gd name="T9" fmla="*/ 0 h 21"/>
              <a:gd name="T10" fmla="*/ 0 w 28"/>
              <a:gd name="T11" fmla="*/ 0 h 21"/>
              <a:gd name="T12" fmla="*/ 0 w 28"/>
              <a:gd name="T13" fmla="*/ 0 h 21"/>
              <a:gd name="T14" fmla="*/ 0 w 28"/>
              <a:gd name="T15" fmla="*/ 0 h 2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1">
                <a:moveTo>
                  <a:pt x="0" y="0"/>
                </a:moveTo>
                <a:lnTo>
                  <a:pt x="6" y="0"/>
                </a:lnTo>
                <a:lnTo>
                  <a:pt x="11" y="2"/>
                </a:lnTo>
                <a:lnTo>
                  <a:pt x="20" y="5"/>
                </a:lnTo>
                <a:lnTo>
                  <a:pt x="23" y="10"/>
                </a:lnTo>
                <a:lnTo>
                  <a:pt x="26" y="13"/>
                </a:lnTo>
                <a:lnTo>
                  <a:pt x="26" y="16"/>
                </a:lnTo>
                <a:lnTo>
                  <a:pt x="28" y="21"/>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12" name="Freeform 292"/>
          <xdr:cNvSpPr>
            <a:spLocks/>
          </xdr:cNvSpPr>
        </xdr:nvSpPr>
        <xdr:spPr bwMode="auto">
          <a:xfrm>
            <a:off x="959" y="2134"/>
            <a:ext cx="4" cy="4"/>
          </a:xfrm>
          <a:custGeom>
            <a:avLst/>
            <a:gdLst>
              <a:gd name="T0" fmla="*/ 0 w 28"/>
              <a:gd name="T1" fmla="*/ 0 h 22"/>
              <a:gd name="T2" fmla="*/ 0 w 28"/>
              <a:gd name="T3" fmla="*/ 0 h 22"/>
              <a:gd name="T4" fmla="*/ 0 w 28"/>
              <a:gd name="T5" fmla="*/ 0 h 22"/>
              <a:gd name="T6" fmla="*/ 0 w 28"/>
              <a:gd name="T7" fmla="*/ 0 h 22"/>
              <a:gd name="T8" fmla="*/ 0 w 28"/>
              <a:gd name="T9" fmla="*/ 0 h 22"/>
              <a:gd name="T10" fmla="*/ 0 w 28"/>
              <a:gd name="T11" fmla="*/ 0 h 22"/>
              <a:gd name="T12" fmla="*/ 0 w 28"/>
              <a:gd name="T13" fmla="*/ 0 h 22"/>
              <a:gd name="T14" fmla="*/ 0 w 28"/>
              <a:gd name="T15" fmla="*/ 0 h 2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2">
                <a:moveTo>
                  <a:pt x="0" y="22"/>
                </a:moveTo>
                <a:lnTo>
                  <a:pt x="6" y="22"/>
                </a:lnTo>
                <a:lnTo>
                  <a:pt x="11" y="20"/>
                </a:lnTo>
                <a:lnTo>
                  <a:pt x="20" y="15"/>
                </a:lnTo>
                <a:lnTo>
                  <a:pt x="23" y="12"/>
                </a:lnTo>
                <a:lnTo>
                  <a:pt x="26" y="7"/>
                </a:lnTo>
                <a:lnTo>
                  <a:pt x="26" y="4"/>
                </a:lnTo>
                <a:lnTo>
                  <a:pt x="28" y="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13" name="Freeform 293"/>
          <xdr:cNvSpPr>
            <a:spLocks/>
          </xdr:cNvSpPr>
        </xdr:nvSpPr>
        <xdr:spPr bwMode="auto">
          <a:xfrm>
            <a:off x="959" y="2140"/>
            <a:ext cx="4" cy="3"/>
          </a:xfrm>
          <a:custGeom>
            <a:avLst/>
            <a:gdLst>
              <a:gd name="T0" fmla="*/ 0 w 28"/>
              <a:gd name="T1" fmla="*/ 0 h 22"/>
              <a:gd name="T2" fmla="*/ 0 w 28"/>
              <a:gd name="T3" fmla="*/ 0 h 22"/>
              <a:gd name="T4" fmla="*/ 0 w 28"/>
              <a:gd name="T5" fmla="*/ 0 h 22"/>
              <a:gd name="T6" fmla="*/ 0 w 28"/>
              <a:gd name="T7" fmla="*/ 0 h 22"/>
              <a:gd name="T8" fmla="*/ 0 w 28"/>
              <a:gd name="T9" fmla="*/ 0 h 22"/>
              <a:gd name="T10" fmla="*/ 0 w 28"/>
              <a:gd name="T11" fmla="*/ 0 h 22"/>
              <a:gd name="T12" fmla="*/ 0 w 28"/>
              <a:gd name="T13" fmla="*/ 0 h 22"/>
              <a:gd name="T14" fmla="*/ 0 w 28"/>
              <a:gd name="T15" fmla="*/ 0 h 2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2">
                <a:moveTo>
                  <a:pt x="0" y="22"/>
                </a:moveTo>
                <a:lnTo>
                  <a:pt x="6" y="22"/>
                </a:lnTo>
                <a:lnTo>
                  <a:pt x="11" y="19"/>
                </a:lnTo>
                <a:lnTo>
                  <a:pt x="20" y="16"/>
                </a:lnTo>
                <a:lnTo>
                  <a:pt x="23" y="11"/>
                </a:lnTo>
                <a:lnTo>
                  <a:pt x="26" y="8"/>
                </a:lnTo>
                <a:lnTo>
                  <a:pt x="26" y="5"/>
                </a:lnTo>
                <a:lnTo>
                  <a:pt x="28" y="0"/>
                </a:lnTo>
              </a:path>
            </a:pathLst>
          </a:custGeom>
          <a:solidFill>
            <a:srgbClr val="FFFFFF"/>
          </a:solidFill>
          <a:ln w="17526" cap="flat" cmpd="sng">
            <a:solidFill>
              <a:srgbClr val="000000"/>
            </a:solidFill>
            <a:prstDash val="solid"/>
            <a:round/>
            <a:headEnd type="none" w="med" len="med"/>
            <a:tailEnd type="none" w="med" len="med"/>
          </a:ln>
        </xdr:spPr>
      </xdr:sp>
    </xdr:grpSp>
    <xdr:clientData/>
  </xdr:twoCellAnchor>
  <xdr:twoCellAnchor>
    <xdr:from>
      <xdr:col>7</xdr:col>
      <xdr:colOff>600075</xdr:colOff>
      <xdr:row>44</xdr:row>
      <xdr:rowOff>38100</xdr:rowOff>
    </xdr:from>
    <xdr:to>
      <xdr:col>8</xdr:col>
      <xdr:colOff>19050</xdr:colOff>
      <xdr:row>44</xdr:row>
      <xdr:rowOff>38100</xdr:rowOff>
    </xdr:to>
    <xdr:sp macro="" textlink="">
      <xdr:nvSpPr>
        <xdr:cNvPr id="47809" name="Line 294"/>
        <xdr:cNvSpPr>
          <a:spLocks noChangeShapeType="1"/>
        </xdr:cNvSpPr>
      </xdr:nvSpPr>
      <xdr:spPr bwMode="auto">
        <a:xfrm>
          <a:off x="5400675" y="7581900"/>
          <a:ext cx="104775" cy="0"/>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614363</xdr:colOff>
      <xdr:row>41</xdr:row>
      <xdr:rowOff>84144</xdr:rowOff>
    </xdr:from>
    <xdr:to>
      <xdr:col>7</xdr:col>
      <xdr:colOff>657225</xdr:colOff>
      <xdr:row>41</xdr:row>
      <xdr:rowOff>139707</xdr:rowOff>
    </xdr:to>
    <xdr:sp macro="" textlink="">
      <xdr:nvSpPr>
        <xdr:cNvPr id="97" name="Arc 295"/>
        <xdr:cNvSpPr>
          <a:spLocks/>
        </xdr:cNvSpPr>
      </xdr:nvSpPr>
      <xdr:spPr bwMode="auto">
        <a:xfrm flipH="1">
          <a:off x="5414963" y="7113594"/>
          <a:ext cx="42862" cy="55563"/>
        </a:xfrm>
        <a:custGeom>
          <a:avLst/>
          <a:gdLst>
            <a:gd name="T0" fmla="*/ 0 w 21600"/>
            <a:gd name="T1" fmla="*/ 0 h 43136"/>
            <a:gd name="T2" fmla="*/ 0 w 21600"/>
            <a:gd name="T3" fmla="*/ 0 h 43136"/>
            <a:gd name="T4" fmla="*/ 0 w 21600"/>
            <a:gd name="T5" fmla="*/ 0 h 43136"/>
            <a:gd name="T6" fmla="*/ 0 60000 65536"/>
            <a:gd name="T7" fmla="*/ 0 60000 65536"/>
            <a:gd name="T8" fmla="*/ 0 60000 65536"/>
          </a:gdLst>
          <a:ahLst/>
          <a:cxnLst>
            <a:cxn ang="T6">
              <a:pos x="T0" y="T1"/>
            </a:cxn>
            <a:cxn ang="T7">
              <a:pos x="T2" y="T3"/>
            </a:cxn>
            <a:cxn ang="T8">
              <a:pos x="T4" y="T5"/>
            </a:cxn>
          </a:cxnLst>
          <a:rect l="0" t="0" r="r" b="b"/>
          <a:pathLst>
            <a:path w="21600" h="43136" fill="none" extrusionOk="0">
              <a:moveTo>
                <a:pt x="-1" y="0"/>
              </a:moveTo>
              <a:cubicBezTo>
                <a:pt x="11929" y="0"/>
                <a:pt x="21600" y="9670"/>
                <a:pt x="21600" y="21600"/>
              </a:cubicBezTo>
              <a:cubicBezTo>
                <a:pt x="21600" y="32886"/>
                <a:pt x="12910" y="42270"/>
                <a:pt x="1657" y="43136"/>
              </a:cubicBezTo>
            </a:path>
            <a:path w="21600" h="43136" stroke="0" extrusionOk="0">
              <a:moveTo>
                <a:pt x="-1" y="0"/>
              </a:moveTo>
              <a:cubicBezTo>
                <a:pt x="11929" y="0"/>
                <a:pt x="21600" y="9670"/>
                <a:pt x="21600" y="21600"/>
              </a:cubicBezTo>
              <a:cubicBezTo>
                <a:pt x="21600" y="32886"/>
                <a:pt x="12910" y="42270"/>
                <a:pt x="1657" y="43136"/>
              </a:cubicBezTo>
              <a:lnTo>
                <a:pt x="0" y="21600"/>
              </a:lnTo>
              <a:lnTo>
                <a:pt x="-1" y="0"/>
              </a:lnTo>
              <a:close/>
            </a:path>
          </a:pathLst>
        </a:custGeom>
        <a:noFill/>
        <a:ln w="9525">
          <a:solidFill>
            <a:schemeClr val="tx1"/>
          </a:solidFill>
          <a:round/>
          <a:headEnd/>
          <a:tailEnd/>
        </a:ln>
        <a:effectLst/>
        <a:extLst>
          <a:ext uri="{909E8E84-426E-40DD-AFC4-6F175D3DCCD1}">
            <a14:hiddenFill xmlns:a14="http://schemas.microsoft.com/office/drawing/2010/main">
              <a:solidFill>
                <a:srgbClr val="FFFF99"/>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p>
          <a:endParaRPr lang="ja-JP" altLang="en-US"/>
        </a:p>
      </xdr:txBody>
    </xdr:sp>
    <xdr:clientData/>
  </xdr:twoCellAnchor>
  <xdr:twoCellAnchor>
    <xdr:from>
      <xdr:col>8</xdr:col>
      <xdr:colOff>200025</xdr:colOff>
      <xdr:row>43</xdr:row>
      <xdr:rowOff>66675</xdr:rowOff>
    </xdr:from>
    <xdr:to>
      <xdr:col>8</xdr:col>
      <xdr:colOff>447675</xdr:colOff>
      <xdr:row>44</xdr:row>
      <xdr:rowOff>152400</xdr:rowOff>
    </xdr:to>
    <xdr:sp macro="" textlink="">
      <xdr:nvSpPr>
        <xdr:cNvPr id="47811" name="Rectangle 297"/>
        <xdr:cNvSpPr>
          <a:spLocks noChangeArrowheads="1"/>
        </xdr:cNvSpPr>
      </xdr:nvSpPr>
      <xdr:spPr bwMode="auto">
        <a:xfrm>
          <a:off x="5686425" y="7439025"/>
          <a:ext cx="247650" cy="257175"/>
        </a:xfrm>
        <a:prstGeom prst="rect">
          <a:avLst/>
        </a:prstGeom>
        <a:solidFill>
          <a:srgbClr val="FFFFFF"/>
        </a:solidFill>
        <a:ln w="158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323850</xdr:colOff>
      <xdr:row>40</xdr:row>
      <xdr:rowOff>142875</xdr:rowOff>
    </xdr:from>
    <xdr:to>
      <xdr:col>8</xdr:col>
      <xdr:colOff>323850</xdr:colOff>
      <xdr:row>41</xdr:row>
      <xdr:rowOff>142875</xdr:rowOff>
    </xdr:to>
    <xdr:sp macro="" textlink="">
      <xdr:nvSpPr>
        <xdr:cNvPr id="47812" name="Line 298"/>
        <xdr:cNvSpPr>
          <a:spLocks noChangeShapeType="1"/>
        </xdr:cNvSpPr>
      </xdr:nvSpPr>
      <xdr:spPr bwMode="auto">
        <a:xfrm>
          <a:off x="5810250" y="7000875"/>
          <a:ext cx="0" cy="1714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238125</xdr:colOff>
      <xdr:row>41</xdr:row>
      <xdr:rowOff>123825</xdr:rowOff>
    </xdr:from>
    <xdr:to>
      <xdr:col>8</xdr:col>
      <xdr:colOff>314325</xdr:colOff>
      <xdr:row>42</xdr:row>
      <xdr:rowOff>28575</xdr:rowOff>
    </xdr:to>
    <xdr:sp macro="" textlink="">
      <xdr:nvSpPr>
        <xdr:cNvPr id="47813" name="Line 299"/>
        <xdr:cNvSpPr>
          <a:spLocks noChangeShapeType="1"/>
        </xdr:cNvSpPr>
      </xdr:nvSpPr>
      <xdr:spPr bwMode="auto">
        <a:xfrm>
          <a:off x="5724525" y="7153275"/>
          <a:ext cx="76200" cy="762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323850</xdr:colOff>
      <xdr:row>43</xdr:row>
      <xdr:rowOff>38100</xdr:rowOff>
    </xdr:from>
    <xdr:to>
      <xdr:col>8</xdr:col>
      <xdr:colOff>323850</xdr:colOff>
      <xdr:row>43</xdr:row>
      <xdr:rowOff>171450</xdr:rowOff>
    </xdr:to>
    <xdr:sp macro="" textlink="">
      <xdr:nvSpPr>
        <xdr:cNvPr id="47814" name="Line 300"/>
        <xdr:cNvSpPr>
          <a:spLocks noChangeShapeType="1"/>
        </xdr:cNvSpPr>
      </xdr:nvSpPr>
      <xdr:spPr bwMode="auto">
        <a:xfrm>
          <a:off x="5810250" y="7410450"/>
          <a:ext cx="0" cy="1333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266700</xdr:colOff>
      <xdr:row>43</xdr:row>
      <xdr:rowOff>161925</xdr:rowOff>
    </xdr:from>
    <xdr:to>
      <xdr:col>8</xdr:col>
      <xdr:colOff>381000</xdr:colOff>
      <xdr:row>43</xdr:row>
      <xdr:rowOff>161925</xdr:rowOff>
    </xdr:to>
    <xdr:sp macro="" textlink="">
      <xdr:nvSpPr>
        <xdr:cNvPr id="47815" name="Line 301"/>
        <xdr:cNvSpPr>
          <a:spLocks noChangeShapeType="1"/>
        </xdr:cNvSpPr>
      </xdr:nvSpPr>
      <xdr:spPr bwMode="auto">
        <a:xfrm>
          <a:off x="5753100" y="7534275"/>
          <a:ext cx="114300" cy="0"/>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323850</xdr:colOff>
      <xdr:row>42</xdr:row>
      <xdr:rowOff>19050</xdr:rowOff>
    </xdr:from>
    <xdr:to>
      <xdr:col>8</xdr:col>
      <xdr:colOff>361950</xdr:colOff>
      <xdr:row>43</xdr:row>
      <xdr:rowOff>38100</xdr:rowOff>
    </xdr:to>
    <xdr:grpSp>
      <xdr:nvGrpSpPr>
        <xdr:cNvPr id="47816" name="Group 302"/>
        <xdr:cNvGrpSpPr>
          <a:grpSpLocks/>
        </xdr:cNvGrpSpPr>
      </xdr:nvGrpSpPr>
      <xdr:grpSpPr bwMode="auto">
        <a:xfrm>
          <a:off x="5810250" y="7219950"/>
          <a:ext cx="38100" cy="190500"/>
          <a:chOff x="959" y="2121"/>
          <a:chExt cx="4" cy="22"/>
        </a:xfrm>
      </xdr:grpSpPr>
      <xdr:sp macro="" textlink="">
        <xdr:nvSpPr>
          <xdr:cNvPr id="48000" name="Freeform 303"/>
          <xdr:cNvSpPr>
            <a:spLocks/>
          </xdr:cNvSpPr>
        </xdr:nvSpPr>
        <xdr:spPr bwMode="auto">
          <a:xfrm>
            <a:off x="959" y="2138"/>
            <a:ext cx="4" cy="2"/>
          </a:xfrm>
          <a:custGeom>
            <a:avLst/>
            <a:gdLst>
              <a:gd name="T0" fmla="*/ 0 w 28"/>
              <a:gd name="T1" fmla="*/ 0 h 20"/>
              <a:gd name="T2" fmla="*/ 0 w 28"/>
              <a:gd name="T3" fmla="*/ 0 h 20"/>
              <a:gd name="T4" fmla="*/ 0 w 28"/>
              <a:gd name="T5" fmla="*/ 0 h 20"/>
              <a:gd name="T6" fmla="*/ 0 w 28"/>
              <a:gd name="T7" fmla="*/ 0 h 20"/>
              <a:gd name="T8" fmla="*/ 0 w 28"/>
              <a:gd name="T9" fmla="*/ 0 h 20"/>
              <a:gd name="T10" fmla="*/ 0 w 28"/>
              <a:gd name="T11" fmla="*/ 0 h 20"/>
              <a:gd name="T12" fmla="*/ 0 w 28"/>
              <a:gd name="T13" fmla="*/ 0 h 20"/>
              <a:gd name="T14" fmla="*/ 0 w 28"/>
              <a:gd name="T15" fmla="*/ 0 h 20"/>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0">
                <a:moveTo>
                  <a:pt x="0" y="0"/>
                </a:moveTo>
                <a:lnTo>
                  <a:pt x="6" y="0"/>
                </a:lnTo>
                <a:lnTo>
                  <a:pt x="11" y="1"/>
                </a:lnTo>
                <a:lnTo>
                  <a:pt x="20" y="6"/>
                </a:lnTo>
                <a:lnTo>
                  <a:pt x="23" y="9"/>
                </a:lnTo>
                <a:lnTo>
                  <a:pt x="26" y="12"/>
                </a:lnTo>
                <a:lnTo>
                  <a:pt x="26" y="15"/>
                </a:lnTo>
                <a:lnTo>
                  <a:pt x="28" y="2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01" name="Freeform 304"/>
          <xdr:cNvSpPr>
            <a:spLocks/>
          </xdr:cNvSpPr>
        </xdr:nvSpPr>
        <xdr:spPr bwMode="auto">
          <a:xfrm>
            <a:off x="959" y="2129"/>
            <a:ext cx="4" cy="3"/>
          </a:xfrm>
          <a:custGeom>
            <a:avLst/>
            <a:gdLst>
              <a:gd name="T0" fmla="*/ 0 w 28"/>
              <a:gd name="T1" fmla="*/ 0 h 20"/>
              <a:gd name="T2" fmla="*/ 0 w 28"/>
              <a:gd name="T3" fmla="*/ 0 h 20"/>
              <a:gd name="T4" fmla="*/ 0 w 28"/>
              <a:gd name="T5" fmla="*/ 0 h 20"/>
              <a:gd name="T6" fmla="*/ 0 w 28"/>
              <a:gd name="T7" fmla="*/ 0 h 20"/>
              <a:gd name="T8" fmla="*/ 0 w 28"/>
              <a:gd name="T9" fmla="*/ 0 h 20"/>
              <a:gd name="T10" fmla="*/ 0 w 28"/>
              <a:gd name="T11" fmla="*/ 0 h 20"/>
              <a:gd name="T12" fmla="*/ 0 w 28"/>
              <a:gd name="T13" fmla="*/ 0 h 20"/>
              <a:gd name="T14" fmla="*/ 0 w 28"/>
              <a:gd name="T15" fmla="*/ 0 h 20"/>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0">
                <a:moveTo>
                  <a:pt x="0" y="20"/>
                </a:moveTo>
                <a:lnTo>
                  <a:pt x="6" y="20"/>
                </a:lnTo>
                <a:lnTo>
                  <a:pt x="11" y="19"/>
                </a:lnTo>
                <a:lnTo>
                  <a:pt x="20" y="14"/>
                </a:lnTo>
                <a:lnTo>
                  <a:pt x="23" y="11"/>
                </a:lnTo>
                <a:lnTo>
                  <a:pt x="26" y="8"/>
                </a:lnTo>
                <a:lnTo>
                  <a:pt x="26" y="3"/>
                </a:lnTo>
                <a:lnTo>
                  <a:pt x="28" y="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02" name="Line 305"/>
          <xdr:cNvSpPr>
            <a:spLocks noChangeShapeType="1"/>
          </xdr:cNvSpPr>
        </xdr:nvSpPr>
        <xdr:spPr bwMode="auto">
          <a:xfrm>
            <a:off x="959" y="2121"/>
            <a:ext cx="0" cy="6"/>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003" name="Freeform 306"/>
          <xdr:cNvSpPr>
            <a:spLocks/>
          </xdr:cNvSpPr>
        </xdr:nvSpPr>
        <xdr:spPr bwMode="auto">
          <a:xfrm>
            <a:off x="959" y="2127"/>
            <a:ext cx="4" cy="3"/>
          </a:xfrm>
          <a:custGeom>
            <a:avLst/>
            <a:gdLst>
              <a:gd name="T0" fmla="*/ 0 w 28"/>
              <a:gd name="T1" fmla="*/ 0 h 21"/>
              <a:gd name="T2" fmla="*/ 0 w 28"/>
              <a:gd name="T3" fmla="*/ 0 h 21"/>
              <a:gd name="T4" fmla="*/ 0 w 28"/>
              <a:gd name="T5" fmla="*/ 0 h 21"/>
              <a:gd name="T6" fmla="*/ 0 w 28"/>
              <a:gd name="T7" fmla="*/ 0 h 21"/>
              <a:gd name="T8" fmla="*/ 0 w 28"/>
              <a:gd name="T9" fmla="*/ 0 h 21"/>
              <a:gd name="T10" fmla="*/ 0 w 28"/>
              <a:gd name="T11" fmla="*/ 0 h 21"/>
              <a:gd name="T12" fmla="*/ 0 w 28"/>
              <a:gd name="T13" fmla="*/ 0 h 21"/>
              <a:gd name="T14" fmla="*/ 0 w 28"/>
              <a:gd name="T15" fmla="*/ 0 h 2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1">
                <a:moveTo>
                  <a:pt x="0" y="0"/>
                </a:moveTo>
                <a:lnTo>
                  <a:pt x="6" y="0"/>
                </a:lnTo>
                <a:lnTo>
                  <a:pt x="11" y="2"/>
                </a:lnTo>
                <a:lnTo>
                  <a:pt x="20" y="7"/>
                </a:lnTo>
                <a:lnTo>
                  <a:pt x="23" y="10"/>
                </a:lnTo>
                <a:lnTo>
                  <a:pt x="26" y="13"/>
                </a:lnTo>
                <a:lnTo>
                  <a:pt x="26" y="16"/>
                </a:lnTo>
                <a:lnTo>
                  <a:pt x="28" y="21"/>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04" name="Freeform 307"/>
          <xdr:cNvSpPr>
            <a:spLocks/>
          </xdr:cNvSpPr>
        </xdr:nvSpPr>
        <xdr:spPr bwMode="auto">
          <a:xfrm>
            <a:off x="959" y="2132"/>
            <a:ext cx="4" cy="2"/>
          </a:xfrm>
          <a:custGeom>
            <a:avLst/>
            <a:gdLst>
              <a:gd name="T0" fmla="*/ 0 w 28"/>
              <a:gd name="T1" fmla="*/ 0 h 21"/>
              <a:gd name="T2" fmla="*/ 0 w 28"/>
              <a:gd name="T3" fmla="*/ 0 h 21"/>
              <a:gd name="T4" fmla="*/ 0 w 28"/>
              <a:gd name="T5" fmla="*/ 0 h 21"/>
              <a:gd name="T6" fmla="*/ 0 w 28"/>
              <a:gd name="T7" fmla="*/ 0 h 21"/>
              <a:gd name="T8" fmla="*/ 0 w 28"/>
              <a:gd name="T9" fmla="*/ 0 h 21"/>
              <a:gd name="T10" fmla="*/ 0 w 28"/>
              <a:gd name="T11" fmla="*/ 0 h 21"/>
              <a:gd name="T12" fmla="*/ 0 w 28"/>
              <a:gd name="T13" fmla="*/ 0 h 21"/>
              <a:gd name="T14" fmla="*/ 0 w 28"/>
              <a:gd name="T15" fmla="*/ 0 h 2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1">
                <a:moveTo>
                  <a:pt x="0" y="0"/>
                </a:moveTo>
                <a:lnTo>
                  <a:pt x="6" y="0"/>
                </a:lnTo>
                <a:lnTo>
                  <a:pt x="11" y="2"/>
                </a:lnTo>
                <a:lnTo>
                  <a:pt x="20" y="5"/>
                </a:lnTo>
                <a:lnTo>
                  <a:pt x="23" y="10"/>
                </a:lnTo>
                <a:lnTo>
                  <a:pt x="26" y="13"/>
                </a:lnTo>
                <a:lnTo>
                  <a:pt x="26" y="16"/>
                </a:lnTo>
                <a:lnTo>
                  <a:pt x="28" y="21"/>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05" name="Freeform 308"/>
          <xdr:cNvSpPr>
            <a:spLocks/>
          </xdr:cNvSpPr>
        </xdr:nvSpPr>
        <xdr:spPr bwMode="auto">
          <a:xfrm>
            <a:off x="959" y="2134"/>
            <a:ext cx="4" cy="4"/>
          </a:xfrm>
          <a:custGeom>
            <a:avLst/>
            <a:gdLst>
              <a:gd name="T0" fmla="*/ 0 w 28"/>
              <a:gd name="T1" fmla="*/ 0 h 22"/>
              <a:gd name="T2" fmla="*/ 0 w 28"/>
              <a:gd name="T3" fmla="*/ 0 h 22"/>
              <a:gd name="T4" fmla="*/ 0 w 28"/>
              <a:gd name="T5" fmla="*/ 0 h 22"/>
              <a:gd name="T6" fmla="*/ 0 w 28"/>
              <a:gd name="T7" fmla="*/ 0 h 22"/>
              <a:gd name="T8" fmla="*/ 0 w 28"/>
              <a:gd name="T9" fmla="*/ 0 h 22"/>
              <a:gd name="T10" fmla="*/ 0 w 28"/>
              <a:gd name="T11" fmla="*/ 0 h 22"/>
              <a:gd name="T12" fmla="*/ 0 w 28"/>
              <a:gd name="T13" fmla="*/ 0 h 22"/>
              <a:gd name="T14" fmla="*/ 0 w 28"/>
              <a:gd name="T15" fmla="*/ 0 h 2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2">
                <a:moveTo>
                  <a:pt x="0" y="22"/>
                </a:moveTo>
                <a:lnTo>
                  <a:pt x="6" y="22"/>
                </a:lnTo>
                <a:lnTo>
                  <a:pt x="11" y="20"/>
                </a:lnTo>
                <a:lnTo>
                  <a:pt x="20" y="15"/>
                </a:lnTo>
                <a:lnTo>
                  <a:pt x="23" y="12"/>
                </a:lnTo>
                <a:lnTo>
                  <a:pt x="26" y="7"/>
                </a:lnTo>
                <a:lnTo>
                  <a:pt x="26" y="4"/>
                </a:lnTo>
                <a:lnTo>
                  <a:pt x="28" y="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8006" name="Freeform 309"/>
          <xdr:cNvSpPr>
            <a:spLocks/>
          </xdr:cNvSpPr>
        </xdr:nvSpPr>
        <xdr:spPr bwMode="auto">
          <a:xfrm>
            <a:off x="959" y="2140"/>
            <a:ext cx="4" cy="3"/>
          </a:xfrm>
          <a:custGeom>
            <a:avLst/>
            <a:gdLst>
              <a:gd name="T0" fmla="*/ 0 w 28"/>
              <a:gd name="T1" fmla="*/ 0 h 22"/>
              <a:gd name="T2" fmla="*/ 0 w 28"/>
              <a:gd name="T3" fmla="*/ 0 h 22"/>
              <a:gd name="T4" fmla="*/ 0 w 28"/>
              <a:gd name="T5" fmla="*/ 0 h 22"/>
              <a:gd name="T6" fmla="*/ 0 w 28"/>
              <a:gd name="T7" fmla="*/ 0 h 22"/>
              <a:gd name="T8" fmla="*/ 0 w 28"/>
              <a:gd name="T9" fmla="*/ 0 h 22"/>
              <a:gd name="T10" fmla="*/ 0 w 28"/>
              <a:gd name="T11" fmla="*/ 0 h 22"/>
              <a:gd name="T12" fmla="*/ 0 w 28"/>
              <a:gd name="T13" fmla="*/ 0 h 22"/>
              <a:gd name="T14" fmla="*/ 0 w 28"/>
              <a:gd name="T15" fmla="*/ 0 h 2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2">
                <a:moveTo>
                  <a:pt x="0" y="22"/>
                </a:moveTo>
                <a:lnTo>
                  <a:pt x="6" y="22"/>
                </a:lnTo>
                <a:lnTo>
                  <a:pt x="11" y="19"/>
                </a:lnTo>
                <a:lnTo>
                  <a:pt x="20" y="16"/>
                </a:lnTo>
                <a:lnTo>
                  <a:pt x="23" y="11"/>
                </a:lnTo>
                <a:lnTo>
                  <a:pt x="26" y="8"/>
                </a:lnTo>
                <a:lnTo>
                  <a:pt x="26" y="5"/>
                </a:lnTo>
                <a:lnTo>
                  <a:pt x="28" y="0"/>
                </a:lnTo>
              </a:path>
            </a:pathLst>
          </a:custGeom>
          <a:solidFill>
            <a:srgbClr val="FFFFFF"/>
          </a:solidFill>
          <a:ln w="17526" cap="flat" cmpd="sng">
            <a:solidFill>
              <a:srgbClr val="000000"/>
            </a:solidFill>
            <a:prstDash val="solid"/>
            <a:round/>
            <a:headEnd type="none" w="med" len="med"/>
            <a:tailEnd type="none" w="med" len="med"/>
          </a:ln>
        </xdr:spPr>
      </xdr:sp>
    </xdr:grpSp>
    <xdr:clientData/>
  </xdr:twoCellAnchor>
  <xdr:twoCellAnchor>
    <xdr:from>
      <xdr:col>8</xdr:col>
      <xdr:colOff>266700</xdr:colOff>
      <xdr:row>44</xdr:row>
      <xdr:rowOff>38100</xdr:rowOff>
    </xdr:from>
    <xdr:to>
      <xdr:col>8</xdr:col>
      <xdr:colOff>381000</xdr:colOff>
      <xdr:row>44</xdr:row>
      <xdr:rowOff>38100</xdr:rowOff>
    </xdr:to>
    <xdr:sp macro="" textlink="">
      <xdr:nvSpPr>
        <xdr:cNvPr id="47817" name="Line 310"/>
        <xdr:cNvSpPr>
          <a:spLocks noChangeShapeType="1"/>
        </xdr:cNvSpPr>
      </xdr:nvSpPr>
      <xdr:spPr bwMode="auto">
        <a:xfrm>
          <a:off x="5753100" y="7581900"/>
          <a:ext cx="114300" cy="0"/>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284163</xdr:colOff>
      <xdr:row>41</xdr:row>
      <xdr:rowOff>84144</xdr:rowOff>
    </xdr:from>
    <xdr:to>
      <xdr:col>8</xdr:col>
      <xdr:colOff>327025</xdr:colOff>
      <xdr:row>41</xdr:row>
      <xdr:rowOff>139707</xdr:rowOff>
    </xdr:to>
    <xdr:sp macro="" textlink="">
      <xdr:nvSpPr>
        <xdr:cNvPr id="82" name="Arc 311"/>
        <xdr:cNvSpPr>
          <a:spLocks/>
        </xdr:cNvSpPr>
      </xdr:nvSpPr>
      <xdr:spPr bwMode="auto">
        <a:xfrm flipH="1">
          <a:off x="5770563" y="7113594"/>
          <a:ext cx="42862" cy="55563"/>
        </a:xfrm>
        <a:custGeom>
          <a:avLst/>
          <a:gdLst>
            <a:gd name="T0" fmla="*/ 0 w 21600"/>
            <a:gd name="T1" fmla="*/ 0 h 43136"/>
            <a:gd name="T2" fmla="*/ 0 w 21600"/>
            <a:gd name="T3" fmla="*/ 0 h 43136"/>
            <a:gd name="T4" fmla="*/ 0 w 21600"/>
            <a:gd name="T5" fmla="*/ 0 h 43136"/>
            <a:gd name="T6" fmla="*/ 0 60000 65536"/>
            <a:gd name="T7" fmla="*/ 0 60000 65536"/>
            <a:gd name="T8" fmla="*/ 0 60000 65536"/>
          </a:gdLst>
          <a:ahLst/>
          <a:cxnLst>
            <a:cxn ang="T6">
              <a:pos x="T0" y="T1"/>
            </a:cxn>
            <a:cxn ang="T7">
              <a:pos x="T2" y="T3"/>
            </a:cxn>
            <a:cxn ang="T8">
              <a:pos x="T4" y="T5"/>
            </a:cxn>
          </a:cxnLst>
          <a:rect l="0" t="0" r="r" b="b"/>
          <a:pathLst>
            <a:path w="21600" h="43136" fill="none" extrusionOk="0">
              <a:moveTo>
                <a:pt x="-1" y="0"/>
              </a:moveTo>
              <a:cubicBezTo>
                <a:pt x="11929" y="0"/>
                <a:pt x="21600" y="9670"/>
                <a:pt x="21600" y="21600"/>
              </a:cubicBezTo>
              <a:cubicBezTo>
                <a:pt x="21600" y="32886"/>
                <a:pt x="12910" y="42270"/>
                <a:pt x="1657" y="43136"/>
              </a:cubicBezTo>
            </a:path>
            <a:path w="21600" h="43136" stroke="0" extrusionOk="0">
              <a:moveTo>
                <a:pt x="-1" y="0"/>
              </a:moveTo>
              <a:cubicBezTo>
                <a:pt x="11929" y="0"/>
                <a:pt x="21600" y="9670"/>
                <a:pt x="21600" y="21600"/>
              </a:cubicBezTo>
              <a:cubicBezTo>
                <a:pt x="21600" y="32886"/>
                <a:pt x="12910" y="42270"/>
                <a:pt x="1657" y="43136"/>
              </a:cubicBezTo>
              <a:lnTo>
                <a:pt x="0" y="21600"/>
              </a:lnTo>
              <a:lnTo>
                <a:pt x="-1" y="0"/>
              </a:lnTo>
              <a:close/>
            </a:path>
          </a:pathLst>
        </a:custGeom>
        <a:noFill/>
        <a:ln w="9525">
          <a:solidFill>
            <a:schemeClr val="tx1"/>
          </a:solidFill>
          <a:round/>
          <a:headEnd/>
          <a:tailEnd/>
        </a:ln>
        <a:effectLst/>
        <a:extLst>
          <a:ext uri="{909E8E84-426E-40DD-AFC4-6F175D3DCCD1}">
            <a14:hiddenFill xmlns:a14="http://schemas.microsoft.com/office/drawing/2010/main">
              <a:solidFill>
                <a:srgbClr val="FFFF99"/>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p>
          <a:endParaRPr lang="ja-JP" altLang="en-US"/>
        </a:p>
      </xdr:txBody>
    </xdr:sp>
    <xdr:clientData/>
  </xdr:twoCellAnchor>
  <xdr:twoCellAnchor>
    <xdr:from>
      <xdr:col>8</xdr:col>
      <xdr:colOff>561975</xdr:colOff>
      <xdr:row>43</xdr:row>
      <xdr:rowOff>66675</xdr:rowOff>
    </xdr:from>
    <xdr:to>
      <xdr:col>9</xdr:col>
      <xdr:colOff>123825</xdr:colOff>
      <xdr:row>44</xdr:row>
      <xdr:rowOff>152400</xdr:rowOff>
    </xdr:to>
    <xdr:sp macro="" textlink="">
      <xdr:nvSpPr>
        <xdr:cNvPr id="47819" name="Rectangle 313"/>
        <xdr:cNvSpPr>
          <a:spLocks noChangeArrowheads="1"/>
        </xdr:cNvSpPr>
      </xdr:nvSpPr>
      <xdr:spPr bwMode="auto">
        <a:xfrm>
          <a:off x="6048375" y="7439025"/>
          <a:ext cx="247650" cy="257175"/>
        </a:xfrm>
        <a:prstGeom prst="rect">
          <a:avLst/>
        </a:prstGeom>
        <a:solidFill>
          <a:srgbClr val="FFFFFF"/>
        </a:solidFill>
        <a:ln w="158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676275</xdr:colOff>
      <xdr:row>40</xdr:row>
      <xdr:rowOff>142875</xdr:rowOff>
    </xdr:from>
    <xdr:to>
      <xdr:col>8</xdr:col>
      <xdr:colOff>676275</xdr:colOff>
      <xdr:row>41</xdr:row>
      <xdr:rowOff>142875</xdr:rowOff>
    </xdr:to>
    <xdr:sp macro="" textlink="">
      <xdr:nvSpPr>
        <xdr:cNvPr id="47820" name="Line 314"/>
        <xdr:cNvSpPr>
          <a:spLocks noChangeShapeType="1"/>
        </xdr:cNvSpPr>
      </xdr:nvSpPr>
      <xdr:spPr bwMode="auto">
        <a:xfrm>
          <a:off x="6162675" y="7000875"/>
          <a:ext cx="0" cy="1714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600075</xdr:colOff>
      <xdr:row>41</xdr:row>
      <xdr:rowOff>123825</xdr:rowOff>
    </xdr:from>
    <xdr:to>
      <xdr:col>8</xdr:col>
      <xdr:colOff>666750</xdr:colOff>
      <xdr:row>42</xdr:row>
      <xdr:rowOff>28575</xdr:rowOff>
    </xdr:to>
    <xdr:sp macro="" textlink="">
      <xdr:nvSpPr>
        <xdr:cNvPr id="47821" name="Line 315"/>
        <xdr:cNvSpPr>
          <a:spLocks noChangeShapeType="1"/>
        </xdr:cNvSpPr>
      </xdr:nvSpPr>
      <xdr:spPr bwMode="auto">
        <a:xfrm>
          <a:off x="6086475" y="7153275"/>
          <a:ext cx="66675" cy="762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676275</xdr:colOff>
      <xdr:row>43</xdr:row>
      <xdr:rowOff>38100</xdr:rowOff>
    </xdr:from>
    <xdr:to>
      <xdr:col>8</xdr:col>
      <xdr:colOff>676275</xdr:colOff>
      <xdr:row>43</xdr:row>
      <xdr:rowOff>171450</xdr:rowOff>
    </xdr:to>
    <xdr:sp macro="" textlink="">
      <xdr:nvSpPr>
        <xdr:cNvPr id="47822" name="Line 316"/>
        <xdr:cNvSpPr>
          <a:spLocks noChangeShapeType="1"/>
        </xdr:cNvSpPr>
      </xdr:nvSpPr>
      <xdr:spPr bwMode="auto">
        <a:xfrm>
          <a:off x="6162675" y="7410450"/>
          <a:ext cx="0" cy="1333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619125</xdr:colOff>
      <xdr:row>43</xdr:row>
      <xdr:rowOff>161925</xdr:rowOff>
    </xdr:from>
    <xdr:to>
      <xdr:col>9</xdr:col>
      <xdr:colOff>47625</xdr:colOff>
      <xdr:row>43</xdr:row>
      <xdr:rowOff>161925</xdr:rowOff>
    </xdr:to>
    <xdr:sp macro="" textlink="">
      <xdr:nvSpPr>
        <xdr:cNvPr id="47823" name="Line 317"/>
        <xdr:cNvSpPr>
          <a:spLocks noChangeShapeType="1"/>
        </xdr:cNvSpPr>
      </xdr:nvSpPr>
      <xdr:spPr bwMode="auto">
        <a:xfrm>
          <a:off x="6105525" y="7534275"/>
          <a:ext cx="114300" cy="0"/>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676275</xdr:colOff>
      <xdr:row>42</xdr:row>
      <xdr:rowOff>19050</xdr:rowOff>
    </xdr:from>
    <xdr:to>
      <xdr:col>9</xdr:col>
      <xdr:colOff>28575</xdr:colOff>
      <xdr:row>43</xdr:row>
      <xdr:rowOff>38100</xdr:rowOff>
    </xdr:to>
    <xdr:grpSp>
      <xdr:nvGrpSpPr>
        <xdr:cNvPr id="47824" name="Group 318"/>
        <xdr:cNvGrpSpPr>
          <a:grpSpLocks/>
        </xdr:cNvGrpSpPr>
      </xdr:nvGrpSpPr>
      <xdr:grpSpPr bwMode="auto">
        <a:xfrm>
          <a:off x="6162675" y="7219950"/>
          <a:ext cx="38100" cy="190500"/>
          <a:chOff x="959" y="2121"/>
          <a:chExt cx="4" cy="22"/>
        </a:xfrm>
      </xdr:grpSpPr>
      <xdr:sp macro="" textlink="">
        <xdr:nvSpPr>
          <xdr:cNvPr id="47993" name="Freeform 319"/>
          <xdr:cNvSpPr>
            <a:spLocks/>
          </xdr:cNvSpPr>
        </xdr:nvSpPr>
        <xdr:spPr bwMode="auto">
          <a:xfrm>
            <a:off x="959" y="2138"/>
            <a:ext cx="4" cy="2"/>
          </a:xfrm>
          <a:custGeom>
            <a:avLst/>
            <a:gdLst>
              <a:gd name="T0" fmla="*/ 0 w 28"/>
              <a:gd name="T1" fmla="*/ 0 h 20"/>
              <a:gd name="T2" fmla="*/ 0 w 28"/>
              <a:gd name="T3" fmla="*/ 0 h 20"/>
              <a:gd name="T4" fmla="*/ 0 w 28"/>
              <a:gd name="T5" fmla="*/ 0 h 20"/>
              <a:gd name="T6" fmla="*/ 0 w 28"/>
              <a:gd name="T7" fmla="*/ 0 h 20"/>
              <a:gd name="T8" fmla="*/ 0 w 28"/>
              <a:gd name="T9" fmla="*/ 0 h 20"/>
              <a:gd name="T10" fmla="*/ 0 w 28"/>
              <a:gd name="T11" fmla="*/ 0 h 20"/>
              <a:gd name="T12" fmla="*/ 0 w 28"/>
              <a:gd name="T13" fmla="*/ 0 h 20"/>
              <a:gd name="T14" fmla="*/ 0 w 28"/>
              <a:gd name="T15" fmla="*/ 0 h 20"/>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0">
                <a:moveTo>
                  <a:pt x="0" y="0"/>
                </a:moveTo>
                <a:lnTo>
                  <a:pt x="6" y="0"/>
                </a:lnTo>
                <a:lnTo>
                  <a:pt x="11" y="1"/>
                </a:lnTo>
                <a:lnTo>
                  <a:pt x="20" y="6"/>
                </a:lnTo>
                <a:lnTo>
                  <a:pt x="23" y="9"/>
                </a:lnTo>
                <a:lnTo>
                  <a:pt x="26" y="12"/>
                </a:lnTo>
                <a:lnTo>
                  <a:pt x="26" y="15"/>
                </a:lnTo>
                <a:lnTo>
                  <a:pt x="28" y="2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7994" name="Freeform 320"/>
          <xdr:cNvSpPr>
            <a:spLocks/>
          </xdr:cNvSpPr>
        </xdr:nvSpPr>
        <xdr:spPr bwMode="auto">
          <a:xfrm>
            <a:off x="959" y="2129"/>
            <a:ext cx="4" cy="3"/>
          </a:xfrm>
          <a:custGeom>
            <a:avLst/>
            <a:gdLst>
              <a:gd name="T0" fmla="*/ 0 w 28"/>
              <a:gd name="T1" fmla="*/ 0 h 20"/>
              <a:gd name="T2" fmla="*/ 0 w 28"/>
              <a:gd name="T3" fmla="*/ 0 h 20"/>
              <a:gd name="T4" fmla="*/ 0 w 28"/>
              <a:gd name="T5" fmla="*/ 0 h 20"/>
              <a:gd name="T6" fmla="*/ 0 w 28"/>
              <a:gd name="T7" fmla="*/ 0 h 20"/>
              <a:gd name="T8" fmla="*/ 0 w 28"/>
              <a:gd name="T9" fmla="*/ 0 h 20"/>
              <a:gd name="T10" fmla="*/ 0 w 28"/>
              <a:gd name="T11" fmla="*/ 0 h 20"/>
              <a:gd name="T12" fmla="*/ 0 w 28"/>
              <a:gd name="T13" fmla="*/ 0 h 20"/>
              <a:gd name="T14" fmla="*/ 0 w 28"/>
              <a:gd name="T15" fmla="*/ 0 h 20"/>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0">
                <a:moveTo>
                  <a:pt x="0" y="20"/>
                </a:moveTo>
                <a:lnTo>
                  <a:pt x="6" y="20"/>
                </a:lnTo>
                <a:lnTo>
                  <a:pt x="11" y="19"/>
                </a:lnTo>
                <a:lnTo>
                  <a:pt x="20" y="14"/>
                </a:lnTo>
                <a:lnTo>
                  <a:pt x="23" y="11"/>
                </a:lnTo>
                <a:lnTo>
                  <a:pt x="26" y="8"/>
                </a:lnTo>
                <a:lnTo>
                  <a:pt x="26" y="3"/>
                </a:lnTo>
                <a:lnTo>
                  <a:pt x="28" y="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7995" name="Line 321"/>
          <xdr:cNvSpPr>
            <a:spLocks noChangeShapeType="1"/>
          </xdr:cNvSpPr>
        </xdr:nvSpPr>
        <xdr:spPr bwMode="auto">
          <a:xfrm>
            <a:off x="959" y="2121"/>
            <a:ext cx="0" cy="6"/>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996" name="Freeform 322"/>
          <xdr:cNvSpPr>
            <a:spLocks/>
          </xdr:cNvSpPr>
        </xdr:nvSpPr>
        <xdr:spPr bwMode="auto">
          <a:xfrm>
            <a:off x="959" y="2127"/>
            <a:ext cx="4" cy="3"/>
          </a:xfrm>
          <a:custGeom>
            <a:avLst/>
            <a:gdLst>
              <a:gd name="T0" fmla="*/ 0 w 28"/>
              <a:gd name="T1" fmla="*/ 0 h 21"/>
              <a:gd name="T2" fmla="*/ 0 w 28"/>
              <a:gd name="T3" fmla="*/ 0 h 21"/>
              <a:gd name="T4" fmla="*/ 0 w 28"/>
              <a:gd name="T5" fmla="*/ 0 h 21"/>
              <a:gd name="T6" fmla="*/ 0 w 28"/>
              <a:gd name="T7" fmla="*/ 0 h 21"/>
              <a:gd name="T8" fmla="*/ 0 w 28"/>
              <a:gd name="T9" fmla="*/ 0 h 21"/>
              <a:gd name="T10" fmla="*/ 0 w 28"/>
              <a:gd name="T11" fmla="*/ 0 h 21"/>
              <a:gd name="T12" fmla="*/ 0 w 28"/>
              <a:gd name="T13" fmla="*/ 0 h 21"/>
              <a:gd name="T14" fmla="*/ 0 w 28"/>
              <a:gd name="T15" fmla="*/ 0 h 2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1">
                <a:moveTo>
                  <a:pt x="0" y="0"/>
                </a:moveTo>
                <a:lnTo>
                  <a:pt x="6" y="0"/>
                </a:lnTo>
                <a:lnTo>
                  <a:pt x="11" y="2"/>
                </a:lnTo>
                <a:lnTo>
                  <a:pt x="20" y="7"/>
                </a:lnTo>
                <a:lnTo>
                  <a:pt x="23" y="10"/>
                </a:lnTo>
                <a:lnTo>
                  <a:pt x="26" y="13"/>
                </a:lnTo>
                <a:lnTo>
                  <a:pt x="26" y="16"/>
                </a:lnTo>
                <a:lnTo>
                  <a:pt x="28" y="21"/>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7997" name="Freeform 323"/>
          <xdr:cNvSpPr>
            <a:spLocks/>
          </xdr:cNvSpPr>
        </xdr:nvSpPr>
        <xdr:spPr bwMode="auto">
          <a:xfrm>
            <a:off x="959" y="2132"/>
            <a:ext cx="4" cy="2"/>
          </a:xfrm>
          <a:custGeom>
            <a:avLst/>
            <a:gdLst>
              <a:gd name="T0" fmla="*/ 0 w 28"/>
              <a:gd name="T1" fmla="*/ 0 h 21"/>
              <a:gd name="T2" fmla="*/ 0 w 28"/>
              <a:gd name="T3" fmla="*/ 0 h 21"/>
              <a:gd name="T4" fmla="*/ 0 w 28"/>
              <a:gd name="T5" fmla="*/ 0 h 21"/>
              <a:gd name="T6" fmla="*/ 0 w 28"/>
              <a:gd name="T7" fmla="*/ 0 h 21"/>
              <a:gd name="T8" fmla="*/ 0 w 28"/>
              <a:gd name="T9" fmla="*/ 0 h 21"/>
              <a:gd name="T10" fmla="*/ 0 w 28"/>
              <a:gd name="T11" fmla="*/ 0 h 21"/>
              <a:gd name="T12" fmla="*/ 0 w 28"/>
              <a:gd name="T13" fmla="*/ 0 h 21"/>
              <a:gd name="T14" fmla="*/ 0 w 28"/>
              <a:gd name="T15" fmla="*/ 0 h 2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1">
                <a:moveTo>
                  <a:pt x="0" y="0"/>
                </a:moveTo>
                <a:lnTo>
                  <a:pt x="6" y="0"/>
                </a:lnTo>
                <a:lnTo>
                  <a:pt x="11" y="2"/>
                </a:lnTo>
                <a:lnTo>
                  <a:pt x="20" y="5"/>
                </a:lnTo>
                <a:lnTo>
                  <a:pt x="23" y="10"/>
                </a:lnTo>
                <a:lnTo>
                  <a:pt x="26" y="13"/>
                </a:lnTo>
                <a:lnTo>
                  <a:pt x="26" y="16"/>
                </a:lnTo>
                <a:lnTo>
                  <a:pt x="28" y="21"/>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7998" name="Freeform 324"/>
          <xdr:cNvSpPr>
            <a:spLocks/>
          </xdr:cNvSpPr>
        </xdr:nvSpPr>
        <xdr:spPr bwMode="auto">
          <a:xfrm>
            <a:off x="959" y="2134"/>
            <a:ext cx="4" cy="4"/>
          </a:xfrm>
          <a:custGeom>
            <a:avLst/>
            <a:gdLst>
              <a:gd name="T0" fmla="*/ 0 w 28"/>
              <a:gd name="T1" fmla="*/ 0 h 22"/>
              <a:gd name="T2" fmla="*/ 0 w 28"/>
              <a:gd name="T3" fmla="*/ 0 h 22"/>
              <a:gd name="T4" fmla="*/ 0 w 28"/>
              <a:gd name="T5" fmla="*/ 0 h 22"/>
              <a:gd name="T6" fmla="*/ 0 w 28"/>
              <a:gd name="T7" fmla="*/ 0 h 22"/>
              <a:gd name="T8" fmla="*/ 0 w 28"/>
              <a:gd name="T9" fmla="*/ 0 h 22"/>
              <a:gd name="T10" fmla="*/ 0 w 28"/>
              <a:gd name="T11" fmla="*/ 0 h 22"/>
              <a:gd name="T12" fmla="*/ 0 w 28"/>
              <a:gd name="T13" fmla="*/ 0 h 22"/>
              <a:gd name="T14" fmla="*/ 0 w 28"/>
              <a:gd name="T15" fmla="*/ 0 h 2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2">
                <a:moveTo>
                  <a:pt x="0" y="22"/>
                </a:moveTo>
                <a:lnTo>
                  <a:pt x="6" y="22"/>
                </a:lnTo>
                <a:lnTo>
                  <a:pt x="11" y="20"/>
                </a:lnTo>
                <a:lnTo>
                  <a:pt x="20" y="15"/>
                </a:lnTo>
                <a:lnTo>
                  <a:pt x="23" y="12"/>
                </a:lnTo>
                <a:lnTo>
                  <a:pt x="26" y="7"/>
                </a:lnTo>
                <a:lnTo>
                  <a:pt x="26" y="4"/>
                </a:lnTo>
                <a:lnTo>
                  <a:pt x="28" y="0"/>
                </a:lnTo>
              </a:path>
            </a:pathLst>
          </a:custGeom>
          <a:solidFill>
            <a:srgbClr val="FFFFFF"/>
          </a:solidFill>
          <a:ln w="17526" cap="flat" cmpd="sng">
            <a:solidFill>
              <a:srgbClr val="000000"/>
            </a:solidFill>
            <a:prstDash val="solid"/>
            <a:round/>
            <a:headEnd type="none" w="med" len="med"/>
            <a:tailEnd type="none" w="med" len="med"/>
          </a:ln>
        </xdr:spPr>
      </xdr:sp>
      <xdr:sp macro="" textlink="">
        <xdr:nvSpPr>
          <xdr:cNvPr id="47999" name="Freeform 325"/>
          <xdr:cNvSpPr>
            <a:spLocks/>
          </xdr:cNvSpPr>
        </xdr:nvSpPr>
        <xdr:spPr bwMode="auto">
          <a:xfrm>
            <a:off x="959" y="2140"/>
            <a:ext cx="4" cy="3"/>
          </a:xfrm>
          <a:custGeom>
            <a:avLst/>
            <a:gdLst>
              <a:gd name="T0" fmla="*/ 0 w 28"/>
              <a:gd name="T1" fmla="*/ 0 h 22"/>
              <a:gd name="T2" fmla="*/ 0 w 28"/>
              <a:gd name="T3" fmla="*/ 0 h 22"/>
              <a:gd name="T4" fmla="*/ 0 w 28"/>
              <a:gd name="T5" fmla="*/ 0 h 22"/>
              <a:gd name="T6" fmla="*/ 0 w 28"/>
              <a:gd name="T7" fmla="*/ 0 h 22"/>
              <a:gd name="T8" fmla="*/ 0 w 28"/>
              <a:gd name="T9" fmla="*/ 0 h 22"/>
              <a:gd name="T10" fmla="*/ 0 w 28"/>
              <a:gd name="T11" fmla="*/ 0 h 22"/>
              <a:gd name="T12" fmla="*/ 0 w 28"/>
              <a:gd name="T13" fmla="*/ 0 h 22"/>
              <a:gd name="T14" fmla="*/ 0 w 28"/>
              <a:gd name="T15" fmla="*/ 0 h 2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8" h="22">
                <a:moveTo>
                  <a:pt x="0" y="22"/>
                </a:moveTo>
                <a:lnTo>
                  <a:pt x="6" y="22"/>
                </a:lnTo>
                <a:lnTo>
                  <a:pt x="11" y="19"/>
                </a:lnTo>
                <a:lnTo>
                  <a:pt x="20" y="16"/>
                </a:lnTo>
                <a:lnTo>
                  <a:pt x="23" y="11"/>
                </a:lnTo>
                <a:lnTo>
                  <a:pt x="26" y="8"/>
                </a:lnTo>
                <a:lnTo>
                  <a:pt x="26" y="5"/>
                </a:lnTo>
                <a:lnTo>
                  <a:pt x="28" y="0"/>
                </a:lnTo>
              </a:path>
            </a:pathLst>
          </a:custGeom>
          <a:solidFill>
            <a:srgbClr val="FFFFFF"/>
          </a:solidFill>
          <a:ln w="17526" cap="flat" cmpd="sng">
            <a:solidFill>
              <a:srgbClr val="000000"/>
            </a:solidFill>
            <a:prstDash val="solid"/>
            <a:round/>
            <a:headEnd type="none" w="med" len="med"/>
            <a:tailEnd type="none" w="med" len="med"/>
          </a:ln>
        </xdr:spPr>
      </xdr:sp>
    </xdr:grpSp>
    <xdr:clientData/>
  </xdr:twoCellAnchor>
  <xdr:twoCellAnchor>
    <xdr:from>
      <xdr:col>8</xdr:col>
      <xdr:colOff>619125</xdr:colOff>
      <xdr:row>44</xdr:row>
      <xdr:rowOff>38100</xdr:rowOff>
    </xdr:from>
    <xdr:to>
      <xdr:col>9</xdr:col>
      <xdr:colOff>47625</xdr:colOff>
      <xdr:row>44</xdr:row>
      <xdr:rowOff>38100</xdr:rowOff>
    </xdr:to>
    <xdr:sp macro="" textlink="">
      <xdr:nvSpPr>
        <xdr:cNvPr id="47825" name="Line 326"/>
        <xdr:cNvSpPr>
          <a:spLocks noChangeShapeType="1"/>
        </xdr:cNvSpPr>
      </xdr:nvSpPr>
      <xdr:spPr bwMode="auto">
        <a:xfrm>
          <a:off x="6105525" y="7581900"/>
          <a:ext cx="114300" cy="0"/>
        </a:xfrm>
        <a:prstGeom prst="line">
          <a:avLst/>
        </a:prstGeom>
        <a:noFill/>
        <a:ln w="17526">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639763</xdr:colOff>
      <xdr:row>41</xdr:row>
      <xdr:rowOff>84144</xdr:rowOff>
    </xdr:from>
    <xdr:to>
      <xdr:col>8</xdr:col>
      <xdr:colOff>682625</xdr:colOff>
      <xdr:row>41</xdr:row>
      <xdr:rowOff>139707</xdr:rowOff>
    </xdr:to>
    <xdr:sp macro="" textlink="">
      <xdr:nvSpPr>
        <xdr:cNvPr id="67" name="Arc 327"/>
        <xdr:cNvSpPr>
          <a:spLocks/>
        </xdr:cNvSpPr>
      </xdr:nvSpPr>
      <xdr:spPr bwMode="auto">
        <a:xfrm flipH="1">
          <a:off x="6126163" y="7113594"/>
          <a:ext cx="42862" cy="55563"/>
        </a:xfrm>
        <a:custGeom>
          <a:avLst/>
          <a:gdLst>
            <a:gd name="T0" fmla="*/ 0 w 21600"/>
            <a:gd name="T1" fmla="*/ 0 h 43136"/>
            <a:gd name="T2" fmla="*/ 0 w 21600"/>
            <a:gd name="T3" fmla="*/ 0 h 43136"/>
            <a:gd name="T4" fmla="*/ 0 w 21600"/>
            <a:gd name="T5" fmla="*/ 0 h 43136"/>
            <a:gd name="T6" fmla="*/ 0 60000 65536"/>
            <a:gd name="T7" fmla="*/ 0 60000 65536"/>
            <a:gd name="T8" fmla="*/ 0 60000 65536"/>
          </a:gdLst>
          <a:ahLst/>
          <a:cxnLst>
            <a:cxn ang="T6">
              <a:pos x="T0" y="T1"/>
            </a:cxn>
            <a:cxn ang="T7">
              <a:pos x="T2" y="T3"/>
            </a:cxn>
            <a:cxn ang="T8">
              <a:pos x="T4" y="T5"/>
            </a:cxn>
          </a:cxnLst>
          <a:rect l="0" t="0" r="r" b="b"/>
          <a:pathLst>
            <a:path w="21600" h="43136" fill="none" extrusionOk="0">
              <a:moveTo>
                <a:pt x="-1" y="0"/>
              </a:moveTo>
              <a:cubicBezTo>
                <a:pt x="11929" y="0"/>
                <a:pt x="21600" y="9670"/>
                <a:pt x="21600" y="21600"/>
              </a:cubicBezTo>
              <a:cubicBezTo>
                <a:pt x="21600" y="32886"/>
                <a:pt x="12910" y="42270"/>
                <a:pt x="1657" y="43136"/>
              </a:cubicBezTo>
            </a:path>
            <a:path w="21600" h="43136" stroke="0" extrusionOk="0">
              <a:moveTo>
                <a:pt x="-1" y="0"/>
              </a:moveTo>
              <a:cubicBezTo>
                <a:pt x="11929" y="0"/>
                <a:pt x="21600" y="9670"/>
                <a:pt x="21600" y="21600"/>
              </a:cubicBezTo>
              <a:cubicBezTo>
                <a:pt x="21600" y="32886"/>
                <a:pt x="12910" y="42270"/>
                <a:pt x="1657" y="43136"/>
              </a:cubicBezTo>
              <a:lnTo>
                <a:pt x="0" y="21600"/>
              </a:lnTo>
              <a:lnTo>
                <a:pt x="-1" y="0"/>
              </a:lnTo>
              <a:close/>
            </a:path>
          </a:pathLst>
        </a:custGeom>
        <a:noFill/>
        <a:ln w="9525">
          <a:solidFill>
            <a:schemeClr val="tx1"/>
          </a:solidFill>
          <a:round/>
          <a:headEnd/>
          <a:tailEnd/>
        </a:ln>
        <a:effectLst/>
        <a:extLst>
          <a:ext uri="{909E8E84-426E-40DD-AFC4-6F175D3DCCD1}">
            <a14:hiddenFill xmlns:a14="http://schemas.microsoft.com/office/drawing/2010/main">
              <a:solidFill>
                <a:srgbClr val="FFFF99"/>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p>
          <a:endParaRPr lang="ja-JP" altLang="en-US"/>
        </a:p>
      </xdr:txBody>
    </xdr:sp>
    <xdr:clientData/>
  </xdr:twoCellAnchor>
  <xdr:twoCellAnchor>
    <xdr:from>
      <xdr:col>0</xdr:col>
      <xdr:colOff>336550</xdr:colOff>
      <xdr:row>54</xdr:row>
      <xdr:rowOff>0</xdr:rowOff>
    </xdr:from>
    <xdr:to>
      <xdr:col>5</xdr:col>
      <xdr:colOff>544513</xdr:colOff>
      <xdr:row>56</xdr:row>
      <xdr:rowOff>23813</xdr:rowOff>
    </xdr:to>
    <xdr:sp macro="" textlink="">
      <xdr:nvSpPr>
        <xdr:cNvPr id="119" name="Text Box 3"/>
        <xdr:cNvSpPr txBox="1">
          <a:spLocks noChangeArrowheads="1"/>
        </xdr:cNvSpPr>
      </xdr:nvSpPr>
      <xdr:spPr bwMode="auto">
        <a:xfrm>
          <a:off x="336550" y="9258300"/>
          <a:ext cx="3636963" cy="366713"/>
        </a:xfrm>
        <a:prstGeom prst="rect">
          <a:avLst/>
        </a:prstGeom>
        <a:solidFill>
          <a:schemeClr val="bg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defRPr/>
          </a:pPr>
          <a:r>
            <a:rPr lang="ja-JP" altLang="en-US" sz="1600" b="1">
              <a:solidFill>
                <a:schemeClr val="tx1"/>
              </a:solidFill>
              <a:effectLst>
                <a:outerShdw blurRad="38100" dist="38100" dir="2700000" algn="tl">
                  <a:srgbClr val="C0C0C0"/>
                </a:outerShdw>
              </a:effectLst>
              <a:latin typeface="Arial" panose="020B0604020202020204" pitchFamily="34" charset="0"/>
            </a:rPr>
            <a:t>進相コンデンサ容量の選定方法　</a:t>
          </a:r>
        </a:p>
      </xdr:txBody>
    </xdr:sp>
    <xdr:clientData/>
  </xdr:twoCellAnchor>
  <xdr:twoCellAnchor>
    <xdr:from>
      <xdr:col>0</xdr:col>
      <xdr:colOff>192088</xdr:colOff>
      <xdr:row>56</xdr:row>
      <xdr:rowOff>93663</xdr:rowOff>
    </xdr:from>
    <xdr:to>
      <xdr:col>9</xdr:col>
      <xdr:colOff>500063</xdr:colOff>
      <xdr:row>61</xdr:row>
      <xdr:rowOff>129222</xdr:rowOff>
    </xdr:to>
    <xdr:sp macro="" textlink="">
      <xdr:nvSpPr>
        <xdr:cNvPr id="120" name="Text Box 4"/>
        <xdr:cNvSpPr txBox="1">
          <a:spLocks noChangeArrowheads="1"/>
        </xdr:cNvSpPr>
      </xdr:nvSpPr>
      <xdr:spPr bwMode="auto">
        <a:xfrm>
          <a:off x="192088" y="9694863"/>
          <a:ext cx="6480175" cy="89280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lnSpc>
              <a:spcPts val="1500"/>
            </a:lnSpc>
          </a:pPr>
          <a:r>
            <a:rPr lang="ja-JP" altLang="en-US">
              <a:solidFill>
                <a:schemeClr val="tx1"/>
              </a:solidFill>
              <a:latin typeface="Arial" panose="020B0604020202020204" pitchFamily="34" charset="0"/>
            </a:rPr>
            <a:t>従来から広く用いられてきた「三相変圧器容量の３分の１」という選定方法は，その前提条件が現状と乖離してきていることが判っております。</a:t>
          </a:r>
        </a:p>
        <a:p>
          <a:pPr eaLnBrk="1" hangingPunct="1">
            <a:lnSpc>
              <a:spcPts val="1400"/>
            </a:lnSpc>
          </a:pPr>
          <a:r>
            <a:rPr lang="ja-JP" altLang="en-US">
              <a:solidFill>
                <a:schemeClr val="tx1"/>
              </a:solidFill>
              <a:latin typeface="Arial" panose="020B0604020202020204" pitchFamily="34" charset="0"/>
            </a:rPr>
            <a:t>（設置していただく進相コンデンサ容量が過剰となる可能性があります。）</a:t>
          </a:r>
        </a:p>
        <a:p>
          <a:pPr eaLnBrk="1" hangingPunct="1">
            <a:lnSpc>
              <a:spcPts val="1400"/>
            </a:lnSpc>
          </a:pPr>
          <a:r>
            <a:rPr lang="ja-JP" altLang="en-US">
              <a:solidFill>
                <a:schemeClr val="tx1"/>
              </a:solidFill>
              <a:latin typeface="Arial" panose="020B0604020202020204" pitchFamily="34" charset="0"/>
            </a:rPr>
            <a:t>従いまして，</a:t>
          </a:r>
          <a:r>
            <a:rPr lang="ja-JP" altLang="en-US" b="1">
              <a:solidFill>
                <a:srgbClr val="0000FF"/>
              </a:solidFill>
              <a:latin typeface="Arial" panose="020B0604020202020204" pitchFamily="34" charset="0"/>
            </a:rPr>
            <a:t>具体的な負荷の無効電力を想定したうえでの算出をお願いいたします。</a:t>
          </a:r>
        </a:p>
      </xdr:txBody>
    </xdr:sp>
    <xdr:clientData/>
  </xdr:twoCellAnchor>
  <xdr:twoCellAnchor>
    <xdr:from>
      <xdr:col>4</xdr:col>
      <xdr:colOff>474663</xdr:colOff>
      <xdr:row>61</xdr:row>
      <xdr:rowOff>125413</xdr:rowOff>
    </xdr:from>
    <xdr:to>
      <xdr:col>9</xdr:col>
      <xdr:colOff>500063</xdr:colOff>
      <xdr:row>64</xdr:row>
      <xdr:rowOff>103634</xdr:rowOff>
    </xdr:to>
    <xdr:sp macro="" textlink="">
      <xdr:nvSpPr>
        <xdr:cNvPr id="121" name="Text Box 5"/>
        <xdr:cNvSpPr txBox="1">
          <a:spLocks noChangeArrowheads="1"/>
        </xdr:cNvSpPr>
      </xdr:nvSpPr>
      <xdr:spPr bwMode="auto">
        <a:xfrm>
          <a:off x="3217863" y="10583863"/>
          <a:ext cx="3454400" cy="49257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lnSpc>
              <a:spcPts val="1500"/>
            </a:lnSpc>
          </a:pPr>
          <a:r>
            <a:rPr lang="en-US" altLang="ja-JP">
              <a:solidFill>
                <a:schemeClr val="tx1"/>
              </a:solidFill>
              <a:latin typeface="Arial" panose="020B0604020202020204" pitchFamily="34" charset="0"/>
            </a:rPr>
            <a:t>※</a:t>
          </a:r>
          <a:r>
            <a:rPr lang="ja-JP" altLang="en-US">
              <a:solidFill>
                <a:schemeClr val="tx1"/>
              </a:solidFill>
              <a:latin typeface="Arial" panose="020B0604020202020204" pitchFamily="34" charset="0"/>
            </a:rPr>
            <a:t>改善前の力率が不明な場合は，下表のデータ</a:t>
          </a:r>
        </a:p>
        <a:p>
          <a:pPr eaLnBrk="1" hangingPunct="1">
            <a:lnSpc>
              <a:spcPts val="1400"/>
            </a:lnSpc>
          </a:pPr>
          <a:r>
            <a:rPr lang="ja-JP" altLang="en-US">
              <a:solidFill>
                <a:schemeClr val="tx1"/>
              </a:solidFill>
              <a:latin typeface="Arial" panose="020B0604020202020204" pitchFamily="34" charset="0"/>
            </a:rPr>
            <a:t>　も有効です。</a:t>
          </a:r>
        </a:p>
      </xdr:txBody>
    </xdr:sp>
    <xdr:clientData/>
  </xdr:twoCellAnchor>
  <xdr:twoCellAnchor editAs="oneCell">
    <xdr:from>
      <xdr:col>5</xdr:col>
      <xdr:colOff>0</xdr:colOff>
      <xdr:row>63</xdr:row>
      <xdr:rowOff>66675</xdr:rowOff>
    </xdr:from>
    <xdr:to>
      <xdr:col>9</xdr:col>
      <xdr:colOff>266700</xdr:colOff>
      <xdr:row>70</xdr:row>
      <xdr:rowOff>76200</xdr:rowOff>
    </xdr:to>
    <xdr:pic>
      <xdr:nvPicPr>
        <xdr:cNvPr id="47830" name="tabl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0868025"/>
          <a:ext cx="30099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71</xdr:row>
      <xdr:rowOff>152400</xdr:rowOff>
    </xdr:from>
    <xdr:to>
      <xdr:col>9</xdr:col>
      <xdr:colOff>428625</xdr:colOff>
      <xdr:row>76</xdr:row>
      <xdr:rowOff>47625</xdr:rowOff>
    </xdr:to>
    <xdr:pic>
      <xdr:nvPicPr>
        <xdr:cNvPr id="47831" name="tabl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12325350"/>
          <a:ext cx="63341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63</xdr:row>
      <xdr:rowOff>9525</xdr:rowOff>
    </xdr:from>
    <xdr:to>
      <xdr:col>4</xdr:col>
      <xdr:colOff>257175</xdr:colOff>
      <xdr:row>65</xdr:row>
      <xdr:rowOff>123825</xdr:rowOff>
    </xdr:to>
    <xdr:pic>
      <xdr:nvPicPr>
        <xdr:cNvPr id="47832" name="図 12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0810875"/>
          <a:ext cx="2295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65</xdr:row>
      <xdr:rowOff>171450</xdr:rowOff>
    </xdr:from>
    <xdr:to>
      <xdr:col>4</xdr:col>
      <xdr:colOff>257175</xdr:colOff>
      <xdr:row>68</xdr:row>
      <xdr:rowOff>123825</xdr:rowOff>
    </xdr:to>
    <xdr:pic>
      <xdr:nvPicPr>
        <xdr:cNvPr id="47833" name="図 12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5325" y="11315700"/>
          <a:ext cx="23050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61</xdr:row>
      <xdr:rowOff>104775</xdr:rowOff>
    </xdr:from>
    <xdr:to>
      <xdr:col>2</xdr:col>
      <xdr:colOff>85725</xdr:colOff>
      <xdr:row>63</xdr:row>
      <xdr:rowOff>57150</xdr:rowOff>
    </xdr:to>
    <xdr:pic>
      <xdr:nvPicPr>
        <xdr:cNvPr id="47834" name="図 12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7675" y="10563225"/>
          <a:ext cx="10096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474663</xdr:colOff>
      <xdr:row>61</xdr:row>
      <xdr:rowOff>101600</xdr:rowOff>
    </xdr:from>
    <xdr:to>
      <xdr:col>9</xdr:col>
      <xdr:colOff>428625</xdr:colOff>
      <xdr:row>72</xdr:row>
      <xdr:rowOff>15875</xdr:rowOff>
    </xdr:to>
    <xdr:sp macro="" textlink="">
      <xdr:nvSpPr>
        <xdr:cNvPr id="127" name="Rectangle 93"/>
        <xdr:cNvSpPr>
          <a:spLocks noChangeArrowheads="1"/>
        </xdr:cNvSpPr>
      </xdr:nvSpPr>
      <xdr:spPr bwMode="auto">
        <a:xfrm>
          <a:off x="3217863" y="10560050"/>
          <a:ext cx="3382962" cy="1800225"/>
        </a:xfrm>
        <a:prstGeom prst="rect">
          <a:avLst/>
        </a:prstGeom>
        <a:noFill/>
        <a:ln w="9525">
          <a:solidFill>
            <a:schemeClr val="tx1"/>
          </a:solidFill>
          <a:prstDash val="dash"/>
          <a:miter lim="800000"/>
          <a:headEnd/>
          <a:tailEn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0</xdr:col>
      <xdr:colOff>336550</xdr:colOff>
      <xdr:row>76</xdr:row>
      <xdr:rowOff>155575</xdr:rowOff>
    </xdr:from>
    <xdr:to>
      <xdr:col>5</xdr:col>
      <xdr:colOff>84138</xdr:colOff>
      <xdr:row>79</xdr:row>
      <xdr:rowOff>7938</xdr:rowOff>
    </xdr:to>
    <xdr:sp macro="" textlink="">
      <xdr:nvSpPr>
        <xdr:cNvPr id="128" name="Text Box 95"/>
        <xdr:cNvSpPr txBox="1">
          <a:spLocks noChangeArrowheads="1"/>
        </xdr:cNvSpPr>
      </xdr:nvSpPr>
      <xdr:spPr bwMode="auto">
        <a:xfrm>
          <a:off x="336550" y="13185775"/>
          <a:ext cx="3176588" cy="366713"/>
        </a:xfrm>
        <a:prstGeom prst="rect">
          <a:avLst/>
        </a:prstGeom>
        <a:solidFill>
          <a:schemeClr val="bg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defRPr/>
          </a:pPr>
          <a:r>
            <a:rPr lang="ja-JP" altLang="en-US" sz="1600" b="1">
              <a:solidFill>
                <a:schemeClr val="tx1"/>
              </a:solidFill>
              <a:effectLst>
                <a:outerShdw blurRad="38100" dist="38100" dir="2700000" algn="tl">
                  <a:srgbClr val="C0C0C0"/>
                </a:outerShdw>
              </a:effectLst>
              <a:latin typeface="Arial" panose="020B0604020202020204" pitchFamily="34" charset="0"/>
            </a:rPr>
            <a:t>進相コンデンサの設置方法　</a:t>
          </a:r>
        </a:p>
      </xdr:txBody>
    </xdr:sp>
    <xdr:clientData/>
  </xdr:twoCellAnchor>
  <xdr:twoCellAnchor>
    <xdr:from>
      <xdr:col>0</xdr:col>
      <xdr:colOff>192088</xdr:colOff>
      <xdr:row>79</xdr:row>
      <xdr:rowOff>39688</xdr:rowOff>
    </xdr:from>
    <xdr:to>
      <xdr:col>9</xdr:col>
      <xdr:colOff>500063</xdr:colOff>
      <xdr:row>100</xdr:row>
      <xdr:rowOff>137936</xdr:rowOff>
    </xdr:to>
    <xdr:sp macro="" textlink="">
      <xdr:nvSpPr>
        <xdr:cNvPr id="129" name="Text Box 96"/>
        <xdr:cNvSpPr txBox="1">
          <a:spLocks noChangeArrowheads="1"/>
        </xdr:cNvSpPr>
      </xdr:nvSpPr>
      <xdr:spPr bwMode="auto">
        <a:xfrm>
          <a:off x="192088" y="13584238"/>
          <a:ext cx="6480175" cy="35272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1100">
              <a:solidFill>
                <a:schemeClr val="tx1"/>
              </a:solidFill>
              <a:latin typeface="Arial" panose="020B0604020202020204" pitchFamily="34" charset="0"/>
            </a:rPr>
            <a:t>○進相コンデンサの設置位置は？</a:t>
          </a:r>
        </a:p>
        <a:p>
          <a:pPr eaLnBrk="1" hangingPunct="1"/>
          <a:r>
            <a:rPr lang="ja-JP" altLang="en-US" sz="1100">
              <a:solidFill>
                <a:schemeClr val="tx1"/>
              </a:solidFill>
              <a:latin typeface="Arial" panose="020B0604020202020204" pitchFamily="34" charset="0"/>
            </a:rPr>
            <a:t>　設置される機器の特性と以下の得失より選定して</a:t>
          </a:r>
        </a:p>
        <a:p>
          <a:pPr eaLnBrk="1" hangingPunct="1"/>
          <a:r>
            <a:rPr lang="ja-JP" altLang="en-US" sz="1100">
              <a:solidFill>
                <a:schemeClr val="tx1"/>
              </a:solidFill>
              <a:latin typeface="Arial" panose="020B0604020202020204" pitchFamily="34" charset="0"/>
            </a:rPr>
            <a:t>　ください。</a:t>
          </a:r>
        </a:p>
        <a:p>
          <a:pPr eaLnBrk="1" hangingPunct="1"/>
          <a:endParaRPr lang="ja-JP" altLang="en-US" sz="1100">
            <a:solidFill>
              <a:schemeClr val="tx1"/>
            </a:solidFill>
            <a:latin typeface="Arial" panose="020B0604020202020204" pitchFamily="34" charset="0"/>
          </a:endParaRPr>
        </a:p>
        <a:p>
          <a:pPr eaLnBrk="1" hangingPunct="1"/>
          <a:endParaRPr lang="ja-JP" altLang="en-US" sz="1100">
            <a:solidFill>
              <a:schemeClr val="tx1"/>
            </a:solidFill>
            <a:latin typeface="Arial" panose="020B0604020202020204" pitchFamily="34" charset="0"/>
          </a:endParaRPr>
        </a:p>
        <a:p>
          <a:pPr eaLnBrk="1" hangingPunct="1"/>
          <a:endParaRPr lang="ja-JP" altLang="en-US" sz="1100">
            <a:solidFill>
              <a:schemeClr val="tx1"/>
            </a:solidFill>
            <a:latin typeface="Arial" panose="020B0604020202020204" pitchFamily="34" charset="0"/>
          </a:endParaRPr>
        </a:p>
        <a:p>
          <a:pPr eaLnBrk="1" hangingPunct="1"/>
          <a:endParaRPr lang="ja-JP" altLang="en-US" sz="1100">
            <a:solidFill>
              <a:schemeClr val="tx1"/>
            </a:solidFill>
            <a:latin typeface="Arial" panose="020B0604020202020204" pitchFamily="34" charset="0"/>
          </a:endParaRPr>
        </a:p>
        <a:p>
          <a:pPr eaLnBrk="1" hangingPunct="1"/>
          <a:endParaRPr lang="ja-JP" altLang="en-US" sz="1100">
            <a:solidFill>
              <a:schemeClr val="tx1"/>
            </a:solidFill>
            <a:latin typeface="Arial" panose="020B0604020202020204" pitchFamily="34" charset="0"/>
          </a:endParaRPr>
        </a:p>
        <a:p>
          <a:pPr eaLnBrk="1" hangingPunct="1"/>
          <a:endParaRPr lang="ja-JP" altLang="en-US" sz="1100">
            <a:solidFill>
              <a:schemeClr val="tx1"/>
            </a:solidFill>
            <a:latin typeface="Arial" panose="020B0604020202020204" pitchFamily="34" charset="0"/>
          </a:endParaRPr>
        </a:p>
        <a:p>
          <a:pPr eaLnBrk="1" hangingPunct="1"/>
          <a:endParaRPr lang="ja-JP" altLang="en-US" sz="1100">
            <a:solidFill>
              <a:schemeClr val="tx1"/>
            </a:solidFill>
            <a:latin typeface="Arial" panose="020B0604020202020204" pitchFamily="34" charset="0"/>
          </a:endParaRPr>
        </a:p>
        <a:p>
          <a:pPr eaLnBrk="1" hangingPunct="1"/>
          <a:endParaRPr lang="ja-JP" altLang="en-US" sz="1100">
            <a:solidFill>
              <a:schemeClr val="tx1"/>
            </a:solidFill>
            <a:latin typeface="Arial" panose="020B0604020202020204" pitchFamily="34" charset="0"/>
          </a:endParaRPr>
        </a:p>
        <a:p>
          <a:pPr eaLnBrk="1" hangingPunct="1"/>
          <a:endParaRPr lang="ja-JP" altLang="en-US" sz="1100">
            <a:solidFill>
              <a:schemeClr val="tx1"/>
            </a:solidFill>
            <a:latin typeface="Arial" panose="020B0604020202020204" pitchFamily="34" charset="0"/>
          </a:endParaRPr>
        </a:p>
        <a:p>
          <a:pPr eaLnBrk="1" hangingPunct="1"/>
          <a:r>
            <a:rPr lang="ja-JP" altLang="en-US" sz="1100">
              <a:solidFill>
                <a:schemeClr val="tx1"/>
              </a:solidFill>
              <a:latin typeface="Arial" panose="020B0604020202020204" pitchFamily="34" charset="0"/>
            </a:rPr>
            <a:t>　</a:t>
          </a:r>
        </a:p>
        <a:p>
          <a:pPr eaLnBrk="1" hangingPunct="1"/>
          <a:r>
            <a:rPr lang="ja-JP" altLang="en-US" sz="1100">
              <a:solidFill>
                <a:schemeClr val="tx1"/>
              </a:solidFill>
              <a:latin typeface="Arial" panose="020B0604020202020204" pitchFamily="34" charset="0"/>
            </a:rPr>
            <a:t>　</a:t>
          </a:r>
        </a:p>
        <a:p>
          <a:pPr eaLnBrk="1" hangingPunct="1"/>
          <a:endParaRPr lang="ja-JP" altLang="en-US" sz="1100">
            <a:solidFill>
              <a:schemeClr val="tx1"/>
            </a:solidFill>
            <a:latin typeface="Arial" panose="020B0604020202020204" pitchFamily="34" charset="0"/>
          </a:endParaRPr>
        </a:p>
        <a:p>
          <a:pPr eaLnBrk="1" hangingPunct="1"/>
          <a:endParaRPr lang="en-US" altLang="ja-JP" sz="1100">
            <a:solidFill>
              <a:schemeClr val="tx1"/>
            </a:solidFill>
            <a:latin typeface="Arial" panose="020B0604020202020204" pitchFamily="34" charset="0"/>
          </a:endParaRPr>
        </a:p>
        <a:p>
          <a:pPr eaLnBrk="1" hangingPunct="1"/>
          <a:r>
            <a:rPr lang="ja-JP" altLang="en-US" sz="1100">
              <a:solidFill>
                <a:schemeClr val="tx1"/>
              </a:solidFill>
              <a:latin typeface="Arial" panose="020B0604020202020204" pitchFamily="34" charset="0"/>
            </a:rPr>
            <a:t>○進相コンデンサに付随して設置いただく設備は？</a:t>
          </a:r>
        </a:p>
        <a:p>
          <a:pPr eaLnBrk="1" hangingPunct="1"/>
          <a:r>
            <a:rPr lang="ja-JP" altLang="en-US" sz="1100">
              <a:solidFill>
                <a:schemeClr val="tx1"/>
              </a:solidFill>
              <a:latin typeface="Arial" panose="020B0604020202020204" pitchFamily="34" charset="0"/>
            </a:rPr>
            <a:t>　・高調波電流による障害の防止</a:t>
          </a:r>
        </a:p>
        <a:p>
          <a:pPr eaLnBrk="1" hangingPunct="1"/>
          <a:r>
            <a:rPr lang="ja-JP" altLang="en-US" sz="1100">
              <a:solidFill>
                <a:schemeClr val="tx1"/>
              </a:solidFill>
              <a:latin typeface="Arial" panose="020B0604020202020204" pitchFamily="34" charset="0"/>
            </a:rPr>
            <a:t>　・コンデンサ回路の開閉時の突入電流抑制</a:t>
          </a:r>
        </a:p>
        <a:p>
          <a:pPr eaLnBrk="1" hangingPunct="1"/>
          <a:r>
            <a:rPr lang="ja-JP" altLang="en-US" sz="1100">
              <a:solidFill>
                <a:schemeClr val="tx1"/>
              </a:solidFill>
              <a:latin typeface="Arial" panose="020B0604020202020204" pitchFamily="34" charset="0"/>
            </a:rPr>
            <a:t>　　に効果のある</a:t>
          </a:r>
          <a:r>
            <a:rPr lang="ja-JP" altLang="en-US" sz="1100" b="1" i="1">
              <a:solidFill>
                <a:srgbClr val="FF0000"/>
              </a:solidFill>
              <a:latin typeface="Arial" panose="020B0604020202020204" pitchFamily="34" charset="0"/>
            </a:rPr>
            <a:t>直列リアクトル</a:t>
          </a:r>
          <a:r>
            <a:rPr lang="ja-JP" altLang="en-US" sz="1100" b="1">
              <a:solidFill>
                <a:srgbClr val="0000FF"/>
              </a:solidFill>
              <a:latin typeface="Arial" panose="020B0604020202020204" pitchFamily="34" charset="0"/>
            </a:rPr>
            <a:t>の設置をお願いいたします。</a:t>
          </a:r>
        </a:p>
      </xdr:txBody>
    </xdr:sp>
    <xdr:clientData/>
  </xdr:twoCellAnchor>
  <xdr:twoCellAnchor>
    <xdr:from>
      <xdr:col>8</xdr:col>
      <xdr:colOff>134938</xdr:colOff>
      <xdr:row>89</xdr:row>
      <xdr:rowOff>34925</xdr:rowOff>
    </xdr:from>
    <xdr:to>
      <xdr:col>8</xdr:col>
      <xdr:colOff>206375</xdr:colOff>
      <xdr:row>90</xdr:row>
      <xdr:rowOff>131763</xdr:rowOff>
    </xdr:to>
    <xdr:sp macro="" textlink="">
      <xdr:nvSpPr>
        <xdr:cNvPr id="130" name="Rectangle 97" descr="右上がり対角線"/>
        <xdr:cNvSpPr>
          <a:spLocks noChangeArrowheads="1"/>
        </xdr:cNvSpPr>
      </xdr:nvSpPr>
      <xdr:spPr bwMode="auto">
        <a:xfrm>
          <a:off x="5621338" y="15293975"/>
          <a:ext cx="71437" cy="268288"/>
        </a:xfrm>
        <a:prstGeom prst="rect">
          <a:avLst/>
        </a:prstGeom>
        <a:pattFill prst="ltUpDiag">
          <a:fgClr>
            <a:srgbClr val="FF0000"/>
          </a:fgClr>
          <a:bgClr>
            <a:schemeClr val="bg1"/>
          </a:bgClr>
        </a:patt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79375</xdr:colOff>
      <xdr:row>84</xdr:row>
      <xdr:rowOff>93663</xdr:rowOff>
    </xdr:from>
    <xdr:to>
      <xdr:col>8</xdr:col>
      <xdr:colOff>150813</xdr:colOff>
      <xdr:row>89</xdr:row>
      <xdr:rowOff>101600</xdr:rowOff>
    </xdr:to>
    <xdr:sp macro="" textlink="">
      <xdr:nvSpPr>
        <xdr:cNvPr id="131" name="Rectangle 98" descr="右上がり対角線"/>
        <xdr:cNvSpPr>
          <a:spLocks noChangeArrowheads="1"/>
        </xdr:cNvSpPr>
      </xdr:nvSpPr>
      <xdr:spPr bwMode="auto">
        <a:xfrm>
          <a:off x="5565775" y="14495463"/>
          <a:ext cx="71438" cy="865187"/>
        </a:xfrm>
        <a:prstGeom prst="rect">
          <a:avLst/>
        </a:prstGeom>
        <a:pattFill prst="ltUpDiag">
          <a:fgClr>
            <a:srgbClr val="FF0000"/>
          </a:fgClr>
          <a:bgClr>
            <a:schemeClr val="bg1"/>
          </a:bgClr>
        </a:patt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557213</xdr:colOff>
      <xdr:row>84</xdr:row>
      <xdr:rowOff>26988</xdr:rowOff>
    </xdr:from>
    <xdr:to>
      <xdr:col>9</xdr:col>
      <xdr:colOff>25400</xdr:colOff>
      <xdr:row>84</xdr:row>
      <xdr:rowOff>100013</xdr:rowOff>
    </xdr:to>
    <xdr:sp macro="" textlink="">
      <xdr:nvSpPr>
        <xdr:cNvPr id="132" name="Rectangle 99" descr="右上がり対角線"/>
        <xdr:cNvSpPr>
          <a:spLocks noChangeArrowheads="1"/>
        </xdr:cNvSpPr>
      </xdr:nvSpPr>
      <xdr:spPr bwMode="auto">
        <a:xfrm>
          <a:off x="5357813" y="14428788"/>
          <a:ext cx="839787" cy="73025"/>
        </a:xfrm>
        <a:prstGeom prst="rect">
          <a:avLst/>
        </a:prstGeom>
        <a:pattFill prst="ltUpDiag">
          <a:fgClr>
            <a:srgbClr val="FF0000"/>
          </a:fgClr>
          <a:bgClr>
            <a:schemeClr val="bg1"/>
          </a:bgClr>
        </a:patt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552450</xdr:colOff>
      <xdr:row>83</xdr:row>
      <xdr:rowOff>123825</xdr:rowOff>
    </xdr:from>
    <xdr:to>
      <xdr:col>7</xdr:col>
      <xdr:colOff>552450</xdr:colOff>
      <xdr:row>84</xdr:row>
      <xdr:rowOff>47625</xdr:rowOff>
    </xdr:to>
    <xdr:sp macro="" textlink="">
      <xdr:nvSpPr>
        <xdr:cNvPr id="47841" name="Line 100"/>
        <xdr:cNvSpPr>
          <a:spLocks noChangeShapeType="1"/>
        </xdr:cNvSpPr>
      </xdr:nvSpPr>
      <xdr:spPr bwMode="auto">
        <a:xfrm>
          <a:off x="5353050" y="14354175"/>
          <a:ext cx="0" cy="95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552450</xdr:colOff>
      <xdr:row>81</xdr:row>
      <xdr:rowOff>47625</xdr:rowOff>
    </xdr:from>
    <xdr:to>
      <xdr:col>7</xdr:col>
      <xdr:colOff>552450</xdr:colOff>
      <xdr:row>82</xdr:row>
      <xdr:rowOff>142875</xdr:rowOff>
    </xdr:to>
    <xdr:sp macro="" textlink="">
      <xdr:nvSpPr>
        <xdr:cNvPr id="47842" name="Line 101"/>
        <xdr:cNvSpPr>
          <a:spLocks noChangeShapeType="1"/>
        </xdr:cNvSpPr>
      </xdr:nvSpPr>
      <xdr:spPr bwMode="auto">
        <a:xfrm flipV="1">
          <a:off x="5353050" y="13935075"/>
          <a:ext cx="0" cy="266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485775</xdr:colOff>
      <xdr:row>83</xdr:row>
      <xdr:rowOff>0</xdr:rowOff>
    </xdr:from>
    <xdr:to>
      <xdr:col>7</xdr:col>
      <xdr:colOff>552450</xdr:colOff>
      <xdr:row>83</xdr:row>
      <xdr:rowOff>123825</xdr:rowOff>
    </xdr:to>
    <xdr:sp macro="" textlink="">
      <xdr:nvSpPr>
        <xdr:cNvPr id="47843" name="Line 102"/>
        <xdr:cNvSpPr>
          <a:spLocks noChangeShapeType="1"/>
        </xdr:cNvSpPr>
      </xdr:nvSpPr>
      <xdr:spPr bwMode="auto">
        <a:xfrm flipH="1" flipV="1">
          <a:off x="5286375" y="14230350"/>
          <a:ext cx="66675"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419100</xdr:colOff>
      <xdr:row>81</xdr:row>
      <xdr:rowOff>114300</xdr:rowOff>
    </xdr:from>
    <xdr:to>
      <xdr:col>8</xdr:col>
      <xdr:colOff>19050</xdr:colOff>
      <xdr:row>82</xdr:row>
      <xdr:rowOff>66675</xdr:rowOff>
    </xdr:to>
    <xdr:grpSp>
      <xdr:nvGrpSpPr>
        <xdr:cNvPr id="47844" name="Group 103"/>
        <xdr:cNvGrpSpPr>
          <a:grpSpLocks/>
        </xdr:cNvGrpSpPr>
      </xdr:nvGrpSpPr>
      <xdr:grpSpPr bwMode="auto">
        <a:xfrm>
          <a:off x="5219700" y="14001750"/>
          <a:ext cx="285750" cy="123825"/>
          <a:chOff x="3041" y="4837"/>
          <a:chExt cx="175" cy="74"/>
        </a:xfrm>
      </xdr:grpSpPr>
      <xdr:sp macro="" textlink="">
        <xdr:nvSpPr>
          <xdr:cNvPr id="47991" name="Rectangle 104"/>
          <xdr:cNvSpPr>
            <a:spLocks noChangeArrowheads="1"/>
          </xdr:cNvSpPr>
        </xdr:nvSpPr>
        <xdr:spPr bwMode="auto">
          <a:xfrm>
            <a:off x="3041" y="4837"/>
            <a:ext cx="175" cy="74"/>
          </a:xfrm>
          <a:prstGeom prst="rect">
            <a:avLst/>
          </a:prstGeom>
          <a:solidFill>
            <a:srgbClr val="FFFFFF"/>
          </a:solidFill>
          <a:ln w="9525">
            <a:solidFill>
              <a:srgbClr val="000000"/>
            </a:solidFill>
            <a:miter lim="800000"/>
            <a:headEnd/>
            <a:tailEnd/>
          </a:ln>
        </xdr:spPr>
      </xdr:sp>
      <xdr:sp macro="" textlink="">
        <xdr:nvSpPr>
          <xdr:cNvPr id="47992" name="Rectangle 105"/>
          <xdr:cNvSpPr>
            <a:spLocks noChangeArrowheads="1"/>
          </xdr:cNvSpPr>
        </xdr:nvSpPr>
        <xdr:spPr bwMode="auto">
          <a:xfrm>
            <a:off x="3041" y="4837"/>
            <a:ext cx="175" cy="74"/>
          </a:xfrm>
          <a:prstGeom prst="rect">
            <a:avLst/>
          </a:prstGeom>
          <a:noFill/>
          <a:ln w="3175" cap="rnd">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423863</xdr:colOff>
      <xdr:row>81</xdr:row>
      <xdr:rowOff>119062</xdr:rowOff>
    </xdr:from>
    <xdr:to>
      <xdr:col>8</xdr:col>
      <xdr:colOff>95250</xdr:colOff>
      <xdr:row>82</xdr:row>
      <xdr:rowOff>64311</xdr:rowOff>
    </xdr:to>
    <xdr:sp macro="" textlink="">
      <xdr:nvSpPr>
        <xdr:cNvPr id="137" name="Rectangle 106"/>
        <xdr:cNvSpPr>
          <a:spLocks noChangeArrowheads="1"/>
        </xdr:cNvSpPr>
      </xdr:nvSpPr>
      <xdr:spPr bwMode="auto">
        <a:xfrm>
          <a:off x="5224463" y="14006512"/>
          <a:ext cx="357187" cy="116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chemeClr val="tx1"/>
              </a:solidFill>
              <a:miter lim="800000"/>
              <a:headEnd/>
              <a:tailEnd/>
            </a14:hiddenLine>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defRPr/>
          </a:pPr>
          <a:r>
            <a:rPr lang="ja-JP" altLang="en-US" sz="700">
              <a:solidFill>
                <a:srgbClr val="000000"/>
              </a:solidFill>
              <a:latin typeface="ＭＳ Ｐゴシック" panose="020B0600070205080204" pitchFamily="50" charset="-128"/>
              <a:ea typeface="ＭＳ Ｐゴシック" panose="020B0600070205080204" pitchFamily="50" charset="-128"/>
            </a:rPr>
            <a:t>  </a:t>
          </a:r>
          <a:r>
            <a:rPr lang="en-US" altLang="ja-JP" sz="700">
              <a:solidFill>
                <a:srgbClr val="000000"/>
              </a:solidFill>
              <a:latin typeface="ＭＳ Ｐゴシック" panose="020B0600070205080204" pitchFamily="50" charset="-128"/>
              <a:ea typeface="ＭＳ Ｐゴシック" panose="020B0600070205080204" pitchFamily="50" charset="-128"/>
            </a:rPr>
            <a:t>VCT</a:t>
          </a:r>
          <a:endParaRPr lang="en-US" altLang="ja-JP" sz="2400">
            <a:solidFill>
              <a:srgbClr val="FF0000"/>
            </a:solidFill>
            <a:effectLst>
              <a:outerShdw blurRad="38100" dist="38100" dir="2700000" algn="tl">
                <a:srgbClr val="C0C0C0"/>
              </a:outerShdw>
            </a:effectLst>
            <a:latin typeface="HG丸ｺﾞｼｯｸM-PRO" panose="020F0600000000000000" pitchFamily="50" charset="-128"/>
          </a:endParaRPr>
        </a:p>
      </xdr:txBody>
    </xdr:sp>
    <xdr:clientData/>
  </xdr:twoCellAnchor>
  <xdr:twoCellAnchor>
    <xdr:from>
      <xdr:col>7</xdr:col>
      <xdr:colOff>504825</xdr:colOff>
      <xdr:row>81</xdr:row>
      <xdr:rowOff>0</xdr:rowOff>
    </xdr:from>
    <xdr:to>
      <xdr:col>7</xdr:col>
      <xdr:colOff>552450</xdr:colOff>
      <xdr:row>81</xdr:row>
      <xdr:rowOff>57150</xdr:rowOff>
    </xdr:to>
    <xdr:grpSp>
      <xdr:nvGrpSpPr>
        <xdr:cNvPr id="47846" name="Group 107"/>
        <xdr:cNvGrpSpPr>
          <a:grpSpLocks/>
        </xdr:cNvGrpSpPr>
      </xdr:nvGrpSpPr>
      <xdr:grpSpPr bwMode="auto">
        <a:xfrm>
          <a:off x="5305425" y="13887450"/>
          <a:ext cx="47625" cy="57150"/>
          <a:chOff x="3094" y="4765"/>
          <a:chExt cx="34" cy="35"/>
        </a:xfrm>
      </xdr:grpSpPr>
      <xdr:sp macro="" textlink="">
        <xdr:nvSpPr>
          <xdr:cNvPr id="47989" name="Freeform 108"/>
          <xdr:cNvSpPr>
            <a:spLocks/>
          </xdr:cNvSpPr>
        </xdr:nvSpPr>
        <xdr:spPr bwMode="auto">
          <a:xfrm>
            <a:off x="3094" y="4765"/>
            <a:ext cx="34" cy="35"/>
          </a:xfrm>
          <a:custGeom>
            <a:avLst/>
            <a:gdLst>
              <a:gd name="T0" fmla="*/ 0 w 256"/>
              <a:gd name="T1" fmla="*/ 0 h 256"/>
              <a:gd name="T2" fmla="*/ 0 w 256"/>
              <a:gd name="T3" fmla="*/ 0 h 256"/>
              <a:gd name="T4" fmla="*/ 0 w 256"/>
              <a:gd name="T5" fmla="*/ 0 h 256"/>
              <a:gd name="T6" fmla="*/ 0 60000 65536"/>
              <a:gd name="T7" fmla="*/ 0 60000 65536"/>
              <a:gd name="T8" fmla="*/ 0 60000 65536"/>
            </a:gdLst>
            <a:ahLst/>
            <a:cxnLst>
              <a:cxn ang="T6">
                <a:pos x="T0" y="T1"/>
              </a:cxn>
              <a:cxn ang="T7">
                <a:pos x="T2" y="T3"/>
              </a:cxn>
              <a:cxn ang="T8">
                <a:pos x="T4" y="T5"/>
              </a:cxn>
            </a:cxnLst>
            <a:rect l="0" t="0" r="r" b="b"/>
            <a:pathLst>
              <a:path w="256" h="256">
                <a:moveTo>
                  <a:pt x="0" y="0"/>
                </a:moveTo>
                <a:cubicBezTo>
                  <a:pt x="86" y="86"/>
                  <a:pt x="256" y="256"/>
                  <a:pt x="256" y="256"/>
                </a:cubicBezTo>
                <a:cubicBezTo>
                  <a:pt x="256" y="256"/>
                  <a:pt x="86" y="86"/>
                  <a:pt x="0" y="0"/>
                </a:cubicBezTo>
              </a:path>
            </a:pathLst>
          </a:custGeom>
          <a:solidFill>
            <a:srgbClr val="BBE0E3"/>
          </a:solidFill>
          <a:ln w="0">
            <a:solidFill>
              <a:srgbClr val="000000"/>
            </a:solidFill>
            <a:prstDash val="solid"/>
            <a:round/>
            <a:headEnd/>
            <a:tailEnd/>
          </a:ln>
        </xdr:spPr>
      </xdr:sp>
      <xdr:sp macro="" textlink="">
        <xdr:nvSpPr>
          <xdr:cNvPr id="47990" name="Freeform 109"/>
          <xdr:cNvSpPr>
            <a:spLocks/>
          </xdr:cNvSpPr>
        </xdr:nvSpPr>
        <xdr:spPr bwMode="auto">
          <a:xfrm>
            <a:off x="3094" y="4765"/>
            <a:ext cx="34" cy="35"/>
          </a:xfrm>
          <a:custGeom>
            <a:avLst/>
            <a:gdLst>
              <a:gd name="T0" fmla="*/ 0 w 34"/>
              <a:gd name="T1" fmla="*/ 0 h 35"/>
              <a:gd name="T2" fmla="*/ 34 w 34"/>
              <a:gd name="T3" fmla="*/ 35 h 35"/>
              <a:gd name="T4" fmla="*/ 0 w 34"/>
              <a:gd name="T5" fmla="*/ 0 h 35"/>
              <a:gd name="T6" fmla="*/ 0 60000 65536"/>
              <a:gd name="T7" fmla="*/ 0 60000 65536"/>
              <a:gd name="T8" fmla="*/ 0 60000 65536"/>
            </a:gdLst>
            <a:ahLst/>
            <a:cxnLst>
              <a:cxn ang="T6">
                <a:pos x="T0" y="T1"/>
              </a:cxn>
              <a:cxn ang="T7">
                <a:pos x="T2" y="T3"/>
              </a:cxn>
              <a:cxn ang="T8">
                <a:pos x="T4" y="T5"/>
              </a:cxn>
            </a:cxnLst>
            <a:rect l="0" t="0" r="r" b="b"/>
            <a:pathLst>
              <a:path w="34" h="35">
                <a:moveTo>
                  <a:pt x="0" y="0"/>
                </a:moveTo>
                <a:cubicBezTo>
                  <a:pt x="11" y="12"/>
                  <a:pt x="34" y="35"/>
                  <a:pt x="34" y="35"/>
                </a:cubicBezTo>
                <a:cubicBezTo>
                  <a:pt x="34" y="35"/>
                  <a:pt x="11" y="12"/>
                  <a:pt x="0" y="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552450</xdr:colOff>
      <xdr:row>81</xdr:row>
      <xdr:rowOff>0</xdr:rowOff>
    </xdr:from>
    <xdr:to>
      <xdr:col>7</xdr:col>
      <xdr:colOff>609600</xdr:colOff>
      <xdr:row>81</xdr:row>
      <xdr:rowOff>57150</xdr:rowOff>
    </xdr:to>
    <xdr:sp macro="" textlink="">
      <xdr:nvSpPr>
        <xdr:cNvPr id="47847" name="Line 110"/>
        <xdr:cNvSpPr>
          <a:spLocks noChangeShapeType="1"/>
        </xdr:cNvSpPr>
      </xdr:nvSpPr>
      <xdr:spPr bwMode="auto">
        <a:xfrm flipV="1">
          <a:off x="5353050" y="13887450"/>
          <a:ext cx="5715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523875</xdr:colOff>
      <xdr:row>82</xdr:row>
      <xdr:rowOff>114300</xdr:rowOff>
    </xdr:from>
    <xdr:to>
      <xdr:col>7</xdr:col>
      <xdr:colOff>581025</xdr:colOff>
      <xdr:row>83</xdr:row>
      <xdr:rowOff>9525</xdr:rowOff>
    </xdr:to>
    <xdr:sp macro="" textlink="">
      <xdr:nvSpPr>
        <xdr:cNvPr id="47848" name="Line 111"/>
        <xdr:cNvSpPr>
          <a:spLocks noChangeShapeType="1"/>
        </xdr:cNvSpPr>
      </xdr:nvSpPr>
      <xdr:spPr bwMode="auto">
        <a:xfrm>
          <a:off x="5324475" y="14173200"/>
          <a:ext cx="57150" cy="66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533400</xdr:colOff>
      <xdr:row>82</xdr:row>
      <xdr:rowOff>114300</xdr:rowOff>
    </xdr:from>
    <xdr:to>
      <xdr:col>7</xdr:col>
      <xdr:colOff>581025</xdr:colOff>
      <xdr:row>83</xdr:row>
      <xdr:rowOff>9525</xdr:rowOff>
    </xdr:to>
    <xdr:sp macro="" textlink="">
      <xdr:nvSpPr>
        <xdr:cNvPr id="47849" name="Line 112"/>
        <xdr:cNvSpPr>
          <a:spLocks noChangeShapeType="1"/>
        </xdr:cNvSpPr>
      </xdr:nvSpPr>
      <xdr:spPr bwMode="auto">
        <a:xfrm flipH="1">
          <a:off x="5334000" y="14173200"/>
          <a:ext cx="47625" cy="66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84</xdr:row>
      <xdr:rowOff>57150</xdr:rowOff>
    </xdr:from>
    <xdr:to>
      <xdr:col>8</xdr:col>
      <xdr:colOff>133350</xdr:colOff>
      <xdr:row>84</xdr:row>
      <xdr:rowOff>66675</xdr:rowOff>
    </xdr:to>
    <xdr:grpSp>
      <xdr:nvGrpSpPr>
        <xdr:cNvPr id="47850" name="Group 113"/>
        <xdr:cNvGrpSpPr>
          <a:grpSpLocks/>
        </xdr:cNvGrpSpPr>
      </xdr:nvGrpSpPr>
      <xdr:grpSpPr bwMode="auto">
        <a:xfrm>
          <a:off x="5591175" y="14458950"/>
          <a:ext cx="28575" cy="9525"/>
          <a:chOff x="3763" y="4966"/>
          <a:chExt cx="18" cy="6"/>
        </a:xfrm>
      </xdr:grpSpPr>
      <xdr:sp macro="" textlink="">
        <xdr:nvSpPr>
          <xdr:cNvPr id="47987" name="Oval 114"/>
          <xdr:cNvSpPr>
            <a:spLocks noChangeArrowheads="1"/>
          </xdr:cNvSpPr>
        </xdr:nvSpPr>
        <xdr:spPr bwMode="auto">
          <a:xfrm>
            <a:off x="3763" y="4966"/>
            <a:ext cx="18" cy="6"/>
          </a:xfrm>
          <a:prstGeom prst="ellipse">
            <a:avLst/>
          </a:prstGeom>
          <a:solidFill>
            <a:srgbClr val="000000"/>
          </a:solidFill>
          <a:ln w="0">
            <a:solidFill>
              <a:srgbClr val="000000"/>
            </a:solidFill>
            <a:round/>
            <a:headEnd/>
            <a:tailEnd/>
          </a:ln>
        </xdr:spPr>
      </xdr:sp>
      <xdr:sp macro="" textlink="">
        <xdr:nvSpPr>
          <xdr:cNvPr id="47988" name="Oval 115"/>
          <xdr:cNvSpPr>
            <a:spLocks noChangeArrowheads="1"/>
          </xdr:cNvSpPr>
        </xdr:nvSpPr>
        <xdr:spPr bwMode="auto">
          <a:xfrm>
            <a:off x="3763" y="4966"/>
            <a:ext cx="18" cy="6"/>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114300</xdr:colOff>
      <xdr:row>84</xdr:row>
      <xdr:rowOff>76200</xdr:rowOff>
    </xdr:from>
    <xdr:to>
      <xdr:col>8</xdr:col>
      <xdr:colOff>114300</xdr:colOff>
      <xdr:row>84</xdr:row>
      <xdr:rowOff>133350</xdr:rowOff>
    </xdr:to>
    <xdr:sp macro="" textlink="">
      <xdr:nvSpPr>
        <xdr:cNvPr id="47851" name="Line 116"/>
        <xdr:cNvSpPr>
          <a:spLocks noChangeShapeType="1"/>
        </xdr:cNvSpPr>
      </xdr:nvSpPr>
      <xdr:spPr bwMode="auto">
        <a:xfrm>
          <a:off x="5600700" y="1447800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84</xdr:row>
      <xdr:rowOff>114300</xdr:rowOff>
    </xdr:from>
    <xdr:to>
      <xdr:col>8</xdr:col>
      <xdr:colOff>133350</xdr:colOff>
      <xdr:row>84</xdr:row>
      <xdr:rowOff>171450</xdr:rowOff>
    </xdr:to>
    <xdr:sp macro="" textlink="">
      <xdr:nvSpPr>
        <xdr:cNvPr id="47852" name="Line 117"/>
        <xdr:cNvSpPr>
          <a:spLocks noChangeShapeType="1"/>
        </xdr:cNvSpPr>
      </xdr:nvSpPr>
      <xdr:spPr bwMode="auto">
        <a:xfrm>
          <a:off x="5572125" y="14516100"/>
          <a:ext cx="47625"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84</xdr:row>
      <xdr:rowOff>114300</xdr:rowOff>
    </xdr:from>
    <xdr:to>
      <xdr:col>8</xdr:col>
      <xdr:colOff>142875</xdr:colOff>
      <xdr:row>85</xdr:row>
      <xdr:rowOff>0</xdr:rowOff>
    </xdr:to>
    <xdr:sp macro="" textlink="">
      <xdr:nvSpPr>
        <xdr:cNvPr id="47853" name="Line 118"/>
        <xdr:cNvSpPr>
          <a:spLocks noChangeShapeType="1"/>
        </xdr:cNvSpPr>
      </xdr:nvSpPr>
      <xdr:spPr bwMode="auto">
        <a:xfrm flipH="1">
          <a:off x="5581650" y="14516100"/>
          <a:ext cx="47625"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114300</xdr:colOff>
      <xdr:row>85</xdr:row>
      <xdr:rowOff>95250</xdr:rowOff>
    </xdr:from>
    <xdr:to>
      <xdr:col>8</xdr:col>
      <xdr:colOff>114300</xdr:colOff>
      <xdr:row>86</xdr:row>
      <xdr:rowOff>0</xdr:rowOff>
    </xdr:to>
    <xdr:sp macro="" textlink="">
      <xdr:nvSpPr>
        <xdr:cNvPr id="47854" name="Line 119"/>
        <xdr:cNvSpPr>
          <a:spLocks noChangeShapeType="1"/>
        </xdr:cNvSpPr>
      </xdr:nvSpPr>
      <xdr:spPr bwMode="auto">
        <a:xfrm>
          <a:off x="5600700" y="14668500"/>
          <a:ext cx="0"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28575</xdr:colOff>
      <xdr:row>85</xdr:row>
      <xdr:rowOff>171450</xdr:rowOff>
    </xdr:from>
    <xdr:to>
      <xdr:col>8</xdr:col>
      <xdr:colOff>200025</xdr:colOff>
      <xdr:row>86</xdr:row>
      <xdr:rowOff>161925</xdr:rowOff>
    </xdr:to>
    <xdr:sp macro="" textlink="">
      <xdr:nvSpPr>
        <xdr:cNvPr id="47855" name="Oval 120"/>
        <xdr:cNvSpPr>
          <a:spLocks noChangeArrowheads="1"/>
        </xdr:cNvSpPr>
      </xdr:nvSpPr>
      <xdr:spPr bwMode="auto">
        <a:xfrm>
          <a:off x="5514975" y="14744700"/>
          <a:ext cx="171450" cy="161925"/>
        </a:xfrm>
        <a:prstGeom prst="ellipse">
          <a:avLst/>
        </a:prstGeom>
        <a:noFill/>
        <a:ln w="952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28575</xdr:colOff>
      <xdr:row>86</xdr:row>
      <xdr:rowOff>76200</xdr:rowOff>
    </xdr:from>
    <xdr:to>
      <xdr:col>8</xdr:col>
      <xdr:colOff>200025</xdr:colOff>
      <xdr:row>87</xdr:row>
      <xdr:rowOff>66675</xdr:rowOff>
    </xdr:to>
    <xdr:sp macro="" textlink="">
      <xdr:nvSpPr>
        <xdr:cNvPr id="47856" name="Oval 121"/>
        <xdr:cNvSpPr>
          <a:spLocks noChangeArrowheads="1"/>
        </xdr:cNvSpPr>
      </xdr:nvSpPr>
      <xdr:spPr bwMode="auto">
        <a:xfrm>
          <a:off x="5514975" y="14820900"/>
          <a:ext cx="171450" cy="161925"/>
        </a:xfrm>
        <a:prstGeom prst="ellipse">
          <a:avLst/>
        </a:prstGeom>
        <a:noFill/>
        <a:ln w="952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47625</xdr:colOff>
      <xdr:row>84</xdr:row>
      <xdr:rowOff>152400</xdr:rowOff>
    </xdr:from>
    <xdr:to>
      <xdr:col>8</xdr:col>
      <xdr:colOff>114300</xdr:colOff>
      <xdr:row>85</xdr:row>
      <xdr:rowOff>95250</xdr:rowOff>
    </xdr:to>
    <xdr:sp macro="" textlink="">
      <xdr:nvSpPr>
        <xdr:cNvPr id="47857" name="Line 122"/>
        <xdr:cNvSpPr>
          <a:spLocks noChangeShapeType="1"/>
        </xdr:cNvSpPr>
      </xdr:nvSpPr>
      <xdr:spPr bwMode="auto">
        <a:xfrm flipH="1" flipV="1">
          <a:off x="5534025" y="14554200"/>
          <a:ext cx="66675" cy="114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400050</xdr:colOff>
      <xdr:row>84</xdr:row>
      <xdr:rowOff>57150</xdr:rowOff>
    </xdr:from>
    <xdr:to>
      <xdr:col>9</xdr:col>
      <xdr:colOff>171450</xdr:colOff>
      <xdr:row>84</xdr:row>
      <xdr:rowOff>57150</xdr:rowOff>
    </xdr:to>
    <xdr:sp macro="" textlink="">
      <xdr:nvSpPr>
        <xdr:cNvPr id="47858" name="Line 123"/>
        <xdr:cNvSpPr>
          <a:spLocks noChangeShapeType="1"/>
        </xdr:cNvSpPr>
      </xdr:nvSpPr>
      <xdr:spPr bwMode="auto">
        <a:xfrm>
          <a:off x="4514850" y="14458950"/>
          <a:ext cx="1828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373063</xdr:colOff>
      <xdr:row>80</xdr:row>
      <xdr:rowOff>69851</xdr:rowOff>
    </xdr:from>
    <xdr:to>
      <xdr:col>8</xdr:col>
      <xdr:colOff>136922</xdr:colOff>
      <xdr:row>80</xdr:row>
      <xdr:rowOff>169878</xdr:rowOff>
    </xdr:to>
    <xdr:sp macro="" textlink="">
      <xdr:nvSpPr>
        <xdr:cNvPr id="151" name="Rectangle 124"/>
        <xdr:cNvSpPr>
          <a:spLocks noChangeArrowheads="1"/>
        </xdr:cNvSpPr>
      </xdr:nvSpPr>
      <xdr:spPr bwMode="auto">
        <a:xfrm>
          <a:off x="5165329" y="13881101"/>
          <a:ext cx="448468" cy="100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chemeClr val="tx1"/>
              </a:solidFill>
              <a:miter lim="800000"/>
              <a:headEnd/>
              <a:tailEnd/>
            </a14:hiddenLine>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defRPr/>
          </a:pPr>
          <a:r>
            <a:rPr lang="ja-JP" altLang="en-US" sz="600">
              <a:solidFill>
                <a:srgbClr val="000000"/>
              </a:solidFill>
              <a:latin typeface="ＭＳ Ｐゴシック" panose="020B0600070205080204" pitchFamily="50" charset="-128"/>
              <a:ea typeface="ＭＳ Ｐゴシック" panose="020B0600070205080204" pitchFamily="50" charset="-128"/>
            </a:rPr>
            <a:t> 受電 ６ｋＶ</a:t>
          </a:r>
          <a:endParaRPr lang="ja-JP" altLang="en-US" sz="600">
            <a:solidFill>
              <a:srgbClr val="FF0000"/>
            </a:solidFill>
            <a:effectLst>
              <a:outerShdw blurRad="38100" dist="38100" dir="2700000" algn="tl">
                <a:srgbClr val="C0C0C0"/>
              </a:outerShdw>
            </a:effectLst>
            <a:latin typeface="HG丸ｺﾞｼｯｸM-PRO" panose="020F0600000000000000" pitchFamily="50" charset="-128"/>
          </a:endParaRPr>
        </a:p>
      </xdr:txBody>
    </xdr:sp>
    <xdr:clientData/>
  </xdr:twoCellAnchor>
  <xdr:twoCellAnchor>
    <xdr:from>
      <xdr:col>7</xdr:col>
      <xdr:colOff>552450</xdr:colOff>
      <xdr:row>80</xdr:row>
      <xdr:rowOff>19050</xdr:rowOff>
    </xdr:from>
    <xdr:to>
      <xdr:col>7</xdr:col>
      <xdr:colOff>552450</xdr:colOff>
      <xdr:row>80</xdr:row>
      <xdr:rowOff>95250</xdr:rowOff>
    </xdr:to>
    <xdr:sp macro="" textlink="">
      <xdr:nvSpPr>
        <xdr:cNvPr id="47860" name="Line 125"/>
        <xdr:cNvSpPr>
          <a:spLocks noChangeShapeType="1"/>
        </xdr:cNvSpPr>
      </xdr:nvSpPr>
      <xdr:spPr bwMode="auto">
        <a:xfrm flipV="1">
          <a:off x="5353050" y="13735050"/>
          <a:ext cx="0"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28575</xdr:colOff>
      <xdr:row>80</xdr:row>
      <xdr:rowOff>19050</xdr:rowOff>
    </xdr:from>
    <xdr:to>
      <xdr:col>7</xdr:col>
      <xdr:colOff>561975</xdr:colOff>
      <xdr:row>80</xdr:row>
      <xdr:rowOff>19050</xdr:rowOff>
    </xdr:to>
    <xdr:sp macro="" textlink="">
      <xdr:nvSpPr>
        <xdr:cNvPr id="47861" name="Line 126"/>
        <xdr:cNvSpPr>
          <a:spLocks noChangeShapeType="1"/>
        </xdr:cNvSpPr>
      </xdr:nvSpPr>
      <xdr:spPr bwMode="auto">
        <a:xfrm flipH="1">
          <a:off x="4829175" y="137350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114300</xdr:colOff>
      <xdr:row>87</xdr:row>
      <xdr:rowOff>38100</xdr:rowOff>
    </xdr:from>
    <xdr:to>
      <xdr:col>8</xdr:col>
      <xdr:colOff>114300</xdr:colOff>
      <xdr:row>89</xdr:row>
      <xdr:rowOff>57150</xdr:rowOff>
    </xdr:to>
    <xdr:sp macro="" textlink="">
      <xdr:nvSpPr>
        <xdr:cNvPr id="47862" name="Line 127"/>
        <xdr:cNvSpPr>
          <a:spLocks noChangeShapeType="1"/>
        </xdr:cNvSpPr>
      </xdr:nvSpPr>
      <xdr:spPr bwMode="auto">
        <a:xfrm>
          <a:off x="5600700" y="14954250"/>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676275</xdr:colOff>
      <xdr:row>89</xdr:row>
      <xdr:rowOff>57150</xdr:rowOff>
    </xdr:from>
    <xdr:to>
      <xdr:col>8</xdr:col>
      <xdr:colOff>209550</xdr:colOff>
      <xdr:row>89</xdr:row>
      <xdr:rowOff>57150</xdr:rowOff>
    </xdr:to>
    <xdr:sp macro="" textlink="">
      <xdr:nvSpPr>
        <xdr:cNvPr id="47863" name="Line 128"/>
        <xdr:cNvSpPr>
          <a:spLocks noChangeShapeType="1"/>
        </xdr:cNvSpPr>
      </xdr:nvSpPr>
      <xdr:spPr bwMode="auto">
        <a:xfrm>
          <a:off x="5476875" y="15316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152400</xdr:colOff>
      <xdr:row>90</xdr:row>
      <xdr:rowOff>95250</xdr:rowOff>
    </xdr:from>
    <xdr:to>
      <xdr:col>8</xdr:col>
      <xdr:colOff>219075</xdr:colOff>
      <xdr:row>92</xdr:row>
      <xdr:rowOff>133350</xdr:rowOff>
    </xdr:to>
    <xdr:grpSp>
      <xdr:nvGrpSpPr>
        <xdr:cNvPr id="47864" name="Group 129"/>
        <xdr:cNvGrpSpPr>
          <a:grpSpLocks/>
        </xdr:cNvGrpSpPr>
      </xdr:nvGrpSpPr>
      <xdr:grpSpPr bwMode="auto">
        <a:xfrm>
          <a:off x="5638800" y="15525750"/>
          <a:ext cx="66675" cy="381000"/>
          <a:chOff x="3331" y="5362"/>
          <a:chExt cx="96" cy="389"/>
        </a:xfrm>
      </xdr:grpSpPr>
      <xdr:sp macro="" textlink="">
        <xdr:nvSpPr>
          <xdr:cNvPr id="268" name="Line 130"/>
          <xdr:cNvSpPr>
            <a:spLocks noChangeShapeType="1"/>
          </xdr:cNvSpPr>
        </xdr:nvSpPr>
        <xdr:spPr bwMode="auto">
          <a:xfrm>
            <a:off x="3331" y="5702"/>
            <a:ext cx="96" cy="0"/>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69" name="Line 131"/>
          <xdr:cNvSpPr>
            <a:spLocks noChangeShapeType="1"/>
          </xdr:cNvSpPr>
        </xdr:nvSpPr>
        <xdr:spPr bwMode="auto">
          <a:xfrm>
            <a:off x="3386" y="5372"/>
            <a:ext cx="0" cy="97"/>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70" name="Line 132"/>
          <xdr:cNvSpPr>
            <a:spLocks noChangeShapeType="1"/>
          </xdr:cNvSpPr>
        </xdr:nvSpPr>
        <xdr:spPr bwMode="auto">
          <a:xfrm>
            <a:off x="3331" y="5751"/>
            <a:ext cx="96" cy="0"/>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71" name="Line 133"/>
          <xdr:cNvSpPr>
            <a:spLocks noChangeShapeType="1"/>
          </xdr:cNvSpPr>
        </xdr:nvSpPr>
        <xdr:spPr bwMode="auto">
          <a:xfrm flipV="1">
            <a:off x="3386" y="5654"/>
            <a:ext cx="0" cy="49"/>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72" name="Line 134"/>
          <xdr:cNvSpPr>
            <a:spLocks noChangeShapeType="1"/>
          </xdr:cNvSpPr>
        </xdr:nvSpPr>
        <xdr:spPr bwMode="auto">
          <a:xfrm flipH="1" flipV="1">
            <a:off x="3331" y="5469"/>
            <a:ext cx="55" cy="49"/>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73" name="AutoShape 135"/>
          <xdr:cNvSpPr>
            <a:spLocks/>
          </xdr:cNvSpPr>
        </xdr:nvSpPr>
        <xdr:spPr bwMode="auto">
          <a:xfrm>
            <a:off x="3345" y="5430"/>
            <a:ext cx="27" cy="39"/>
          </a:xfrm>
          <a:prstGeom prst="leftBracket">
            <a:avLst>
              <a:gd name="adj" fmla="val 62963"/>
            </a:avLst>
          </a:prstGeom>
          <a:noFill/>
          <a:ln w="9525">
            <a:solidFill>
              <a:srgbClr val="FF0000"/>
            </a:solidFill>
            <a:round/>
            <a:headEnd/>
            <a:tailEnd/>
          </a:ln>
          <a:effectLst/>
          <a:extLst>
            <a:ext uri="{909E8E84-426E-40DD-AFC4-6F175D3DCCD1}">
              <a14:hiddenFill xmlns:a14="http://schemas.microsoft.com/office/drawing/2010/main">
                <a:gradFill rotWithShape="0">
                  <a:gsLst>
                    <a:gs pos="0">
                      <a:srgbClr val="FF3399"/>
                    </a:gs>
                    <a:gs pos="100000">
                      <a:srgbClr val="FF5050"/>
                    </a:gs>
                  </a:gsLst>
                  <a:path path="shape">
                    <a:fillToRect l="50000" t="50000" r="50000" b="50000"/>
                  </a:path>
                </a:gra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sp macro="" textlink="">
        <xdr:nvSpPr>
          <xdr:cNvPr id="274" name="Oval 136"/>
          <xdr:cNvSpPr>
            <a:spLocks noChangeArrowheads="1"/>
          </xdr:cNvSpPr>
        </xdr:nvSpPr>
        <xdr:spPr bwMode="auto">
          <a:xfrm>
            <a:off x="3358" y="5362"/>
            <a:ext cx="27" cy="29"/>
          </a:xfrm>
          <a:prstGeom prst="ellipse">
            <a:avLst/>
          </a:prstGeom>
          <a:solidFill>
            <a:schemeClr val="tx1"/>
          </a:solidFill>
          <a:ln w="9525">
            <a:solidFill>
              <a:srgbClr val="FF0000"/>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grpSp>
        <xdr:nvGrpSpPr>
          <xdr:cNvPr id="47982" name="Group 137"/>
          <xdr:cNvGrpSpPr>
            <a:grpSpLocks/>
          </xdr:cNvGrpSpPr>
        </xdr:nvGrpSpPr>
        <xdr:grpSpPr bwMode="auto">
          <a:xfrm rot="5400000">
            <a:off x="3330" y="5561"/>
            <a:ext cx="136" cy="46"/>
            <a:chOff x="540" y="1035"/>
            <a:chExt cx="82" cy="16"/>
          </a:xfrm>
        </xdr:grpSpPr>
        <xdr:sp macro="" textlink="">
          <xdr:nvSpPr>
            <xdr:cNvPr id="47983" name="Freeform 138"/>
            <xdr:cNvSpPr>
              <a:spLocks/>
            </xdr:cNvSpPr>
          </xdr:nvSpPr>
          <xdr:spPr bwMode="auto">
            <a:xfrm>
              <a:off x="540"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84" name="Freeform 139"/>
            <xdr:cNvSpPr>
              <a:spLocks/>
            </xdr:cNvSpPr>
          </xdr:nvSpPr>
          <xdr:spPr bwMode="auto">
            <a:xfrm>
              <a:off x="56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85" name="Freeform 140"/>
            <xdr:cNvSpPr>
              <a:spLocks/>
            </xdr:cNvSpPr>
          </xdr:nvSpPr>
          <xdr:spPr bwMode="auto">
            <a:xfrm>
              <a:off x="58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86" name="Freeform 141"/>
            <xdr:cNvSpPr>
              <a:spLocks/>
            </xdr:cNvSpPr>
          </xdr:nvSpPr>
          <xdr:spPr bwMode="auto">
            <a:xfrm>
              <a:off x="601"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8</xdr:col>
      <xdr:colOff>190500</xdr:colOff>
      <xdr:row>89</xdr:row>
      <xdr:rowOff>57150</xdr:rowOff>
    </xdr:from>
    <xdr:to>
      <xdr:col>8</xdr:col>
      <xdr:colOff>190500</xdr:colOff>
      <xdr:row>90</xdr:row>
      <xdr:rowOff>104775</xdr:rowOff>
    </xdr:to>
    <xdr:sp macro="" textlink="">
      <xdr:nvSpPr>
        <xdr:cNvPr id="47865" name="Line 142"/>
        <xdr:cNvSpPr>
          <a:spLocks noChangeShapeType="1"/>
        </xdr:cNvSpPr>
      </xdr:nvSpPr>
      <xdr:spPr bwMode="auto">
        <a:xfrm flipV="1">
          <a:off x="5676900" y="15316200"/>
          <a:ext cx="0" cy="21907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6</xdr:col>
      <xdr:colOff>457200</xdr:colOff>
      <xdr:row>85</xdr:row>
      <xdr:rowOff>104775</xdr:rowOff>
    </xdr:from>
    <xdr:to>
      <xdr:col>7</xdr:col>
      <xdr:colOff>133350</xdr:colOff>
      <xdr:row>89</xdr:row>
      <xdr:rowOff>38100</xdr:rowOff>
    </xdr:to>
    <xdr:grpSp>
      <xdr:nvGrpSpPr>
        <xdr:cNvPr id="47866" name="Group 144"/>
        <xdr:cNvGrpSpPr>
          <a:grpSpLocks/>
        </xdr:cNvGrpSpPr>
      </xdr:nvGrpSpPr>
      <xdr:grpSpPr bwMode="auto">
        <a:xfrm>
          <a:off x="4572000" y="14678025"/>
          <a:ext cx="361950" cy="619125"/>
          <a:chOff x="3158" y="6956"/>
          <a:chExt cx="227" cy="389"/>
        </a:xfrm>
      </xdr:grpSpPr>
      <xdr:grpSp>
        <xdr:nvGrpSpPr>
          <xdr:cNvPr id="47936" name="Group 145"/>
          <xdr:cNvGrpSpPr>
            <a:grpSpLocks/>
          </xdr:cNvGrpSpPr>
        </xdr:nvGrpSpPr>
        <xdr:grpSpPr bwMode="auto">
          <a:xfrm>
            <a:off x="3158" y="6956"/>
            <a:ext cx="45" cy="389"/>
            <a:chOff x="3331" y="5362"/>
            <a:chExt cx="96" cy="389"/>
          </a:xfrm>
        </xdr:grpSpPr>
        <xdr:sp macro="" textlink="">
          <xdr:nvSpPr>
            <xdr:cNvPr id="256" name="Line 146"/>
            <xdr:cNvSpPr>
              <a:spLocks noChangeShapeType="1"/>
            </xdr:cNvSpPr>
          </xdr:nvSpPr>
          <xdr:spPr bwMode="auto">
            <a:xfrm>
              <a:off x="3331" y="5703"/>
              <a:ext cx="217"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57" name="Line 147"/>
            <xdr:cNvSpPr>
              <a:spLocks noChangeShapeType="1"/>
            </xdr:cNvSpPr>
          </xdr:nvSpPr>
          <xdr:spPr bwMode="auto">
            <a:xfrm>
              <a:off x="3382" y="5374"/>
              <a:ext cx="0" cy="9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58" name="Line 148"/>
            <xdr:cNvSpPr>
              <a:spLocks noChangeShapeType="1"/>
            </xdr:cNvSpPr>
          </xdr:nvSpPr>
          <xdr:spPr bwMode="auto">
            <a:xfrm>
              <a:off x="3331" y="5751"/>
              <a:ext cx="217"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59" name="Line 149"/>
            <xdr:cNvSpPr>
              <a:spLocks noChangeShapeType="1"/>
            </xdr:cNvSpPr>
          </xdr:nvSpPr>
          <xdr:spPr bwMode="auto">
            <a:xfrm flipV="1">
              <a:off x="3382" y="5655"/>
              <a:ext cx="0" cy="48"/>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60" name="Line 150"/>
            <xdr:cNvSpPr>
              <a:spLocks noChangeShapeType="1"/>
            </xdr:cNvSpPr>
          </xdr:nvSpPr>
          <xdr:spPr bwMode="auto">
            <a:xfrm flipH="1" flipV="1">
              <a:off x="3331" y="5470"/>
              <a:ext cx="51" cy="48"/>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61" name="AutoShape 151"/>
            <xdr:cNvSpPr>
              <a:spLocks/>
            </xdr:cNvSpPr>
          </xdr:nvSpPr>
          <xdr:spPr bwMode="auto">
            <a:xfrm>
              <a:off x="3356" y="5434"/>
              <a:ext cx="25" cy="30"/>
            </a:xfrm>
            <a:prstGeom prst="leftBracket">
              <a:avLst>
                <a:gd name="adj" fmla="val 62963"/>
              </a:avLst>
            </a:prstGeom>
            <a:noFill/>
            <a:ln w="9525">
              <a:solidFill>
                <a:srgbClr val="0000FF"/>
              </a:solidFill>
              <a:round/>
              <a:headEnd/>
              <a:tailEnd/>
            </a:ln>
            <a:effectLst/>
            <a:extLst>
              <a:ext uri="{909E8E84-426E-40DD-AFC4-6F175D3DCCD1}">
                <a14:hiddenFill xmlns:a14="http://schemas.microsoft.com/office/drawing/2010/main">
                  <a:gradFill rotWithShape="0">
                    <a:gsLst>
                      <a:gs pos="0">
                        <a:srgbClr val="FF3399"/>
                      </a:gs>
                      <a:gs pos="100000">
                        <a:srgbClr val="FF5050"/>
                      </a:gs>
                    </a:gsLst>
                    <a:path path="shape">
                      <a:fillToRect l="50000" t="50000" r="50000" b="50000"/>
                    </a:path>
                  </a:gra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sp macro="" textlink="">
          <xdr:nvSpPr>
            <xdr:cNvPr id="262" name="Oval 152"/>
            <xdr:cNvSpPr>
              <a:spLocks noChangeArrowheads="1"/>
            </xdr:cNvSpPr>
          </xdr:nvSpPr>
          <xdr:spPr bwMode="auto">
            <a:xfrm>
              <a:off x="3369" y="5362"/>
              <a:ext cx="25" cy="30"/>
            </a:xfrm>
            <a:prstGeom prst="ellipse">
              <a:avLst/>
            </a:prstGeom>
            <a:solidFill>
              <a:schemeClr val="tx1"/>
            </a:solidFill>
            <a:ln w="9525">
              <a:solidFill>
                <a:srgbClr val="0000FF"/>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grpSp>
          <xdr:nvGrpSpPr>
            <xdr:cNvPr id="47970" name="Group 153"/>
            <xdr:cNvGrpSpPr>
              <a:grpSpLocks/>
            </xdr:cNvGrpSpPr>
          </xdr:nvGrpSpPr>
          <xdr:grpSpPr bwMode="auto">
            <a:xfrm rot="5400000">
              <a:off x="3330" y="5561"/>
              <a:ext cx="136" cy="46"/>
              <a:chOff x="540" y="1035"/>
              <a:chExt cx="82" cy="16"/>
            </a:xfrm>
          </xdr:grpSpPr>
          <xdr:sp macro="" textlink="">
            <xdr:nvSpPr>
              <xdr:cNvPr id="47971" name="Freeform 154"/>
              <xdr:cNvSpPr>
                <a:spLocks/>
              </xdr:cNvSpPr>
            </xdr:nvSpPr>
            <xdr:spPr bwMode="auto">
              <a:xfrm>
                <a:off x="540"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72" name="Freeform 155"/>
              <xdr:cNvSpPr>
                <a:spLocks/>
              </xdr:cNvSpPr>
            </xdr:nvSpPr>
            <xdr:spPr bwMode="auto">
              <a:xfrm>
                <a:off x="56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73" name="Freeform 156"/>
              <xdr:cNvSpPr>
                <a:spLocks/>
              </xdr:cNvSpPr>
            </xdr:nvSpPr>
            <xdr:spPr bwMode="auto">
              <a:xfrm>
                <a:off x="58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74" name="Freeform 157"/>
              <xdr:cNvSpPr>
                <a:spLocks/>
              </xdr:cNvSpPr>
            </xdr:nvSpPr>
            <xdr:spPr bwMode="auto">
              <a:xfrm>
                <a:off x="601"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grpSp>
      </xdr:grpSp>
      <xdr:grpSp>
        <xdr:nvGrpSpPr>
          <xdr:cNvPr id="47937" name="Group 158"/>
          <xdr:cNvGrpSpPr>
            <a:grpSpLocks/>
          </xdr:cNvGrpSpPr>
        </xdr:nvGrpSpPr>
        <xdr:grpSpPr bwMode="auto">
          <a:xfrm>
            <a:off x="3249" y="6956"/>
            <a:ext cx="45" cy="389"/>
            <a:chOff x="3331" y="5362"/>
            <a:chExt cx="96" cy="389"/>
          </a:xfrm>
        </xdr:grpSpPr>
        <xdr:sp macro="" textlink="">
          <xdr:nvSpPr>
            <xdr:cNvPr id="244" name="Line 159"/>
            <xdr:cNvSpPr>
              <a:spLocks noChangeShapeType="1"/>
            </xdr:cNvSpPr>
          </xdr:nvSpPr>
          <xdr:spPr bwMode="auto">
            <a:xfrm>
              <a:off x="3328" y="5703"/>
              <a:ext cx="102"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45" name="Line 160"/>
            <xdr:cNvSpPr>
              <a:spLocks noChangeShapeType="1"/>
            </xdr:cNvSpPr>
          </xdr:nvSpPr>
          <xdr:spPr bwMode="auto">
            <a:xfrm>
              <a:off x="3379" y="5374"/>
              <a:ext cx="0" cy="9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46" name="Line 161"/>
            <xdr:cNvSpPr>
              <a:spLocks noChangeShapeType="1"/>
            </xdr:cNvSpPr>
          </xdr:nvSpPr>
          <xdr:spPr bwMode="auto">
            <a:xfrm>
              <a:off x="3328" y="5751"/>
              <a:ext cx="102"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47" name="Line 162"/>
            <xdr:cNvSpPr>
              <a:spLocks noChangeShapeType="1"/>
            </xdr:cNvSpPr>
          </xdr:nvSpPr>
          <xdr:spPr bwMode="auto">
            <a:xfrm flipV="1">
              <a:off x="3379" y="5655"/>
              <a:ext cx="0" cy="48"/>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48" name="Line 163"/>
            <xdr:cNvSpPr>
              <a:spLocks noChangeShapeType="1"/>
            </xdr:cNvSpPr>
          </xdr:nvSpPr>
          <xdr:spPr bwMode="auto">
            <a:xfrm flipH="1" flipV="1">
              <a:off x="3328" y="5470"/>
              <a:ext cx="51" cy="48"/>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49" name="AutoShape 164"/>
            <xdr:cNvSpPr>
              <a:spLocks/>
            </xdr:cNvSpPr>
          </xdr:nvSpPr>
          <xdr:spPr bwMode="auto">
            <a:xfrm>
              <a:off x="3354" y="5434"/>
              <a:ext cx="25" cy="30"/>
            </a:xfrm>
            <a:prstGeom prst="leftBracket">
              <a:avLst>
                <a:gd name="adj" fmla="val 62963"/>
              </a:avLst>
            </a:prstGeom>
            <a:noFill/>
            <a:ln w="9525">
              <a:solidFill>
                <a:srgbClr val="0000FF"/>
              </a:solidFill>
              <a:round/>
              <a:headEnd/>
              <a:tailEnd/>
            </a:ln>
            <a:effectLst/>
            <a:extLst>
              <a:ext uri="{909E8E84-426E-40DD-AFC4-6F175D3DCCD1}">
                <a14:hiddenFill xmlns:a14="http://schemas.microsoft.com/office/drawing/2010/main">
                  <a:gradFill rotWithShape="0">
                    <a:gsLst>
                      <a:gs pos="0">
                        <a:srgbClr val="FF3399"/>
                      </a:gs>
                      <a:gs pos="100000">
                        <a:srgbClr val="FF5050"/>
                      </a:gs>
                    </a:gsLst>
                    <a:path path="shape">
                      <a:fillToRect l="50000" t="50000" r="50000" b="50000"/>
                    </a:path>
                  </a:gra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sp macro="" textlink="">
          <xdr:nvSpPr>
            <xdr:cNvPr id="250" name="Oval 165"/>
            <xdr:cNvSpPr>
              <a:spLocks noChangeArrowheads="1"/>
            </xdr:cNvSpPr>
          </xdr:nvSpPr>
          <xdr:spPr bwMode="auto">
            <a:xfrm>
              <a:off x="3366" y="5362"/>
              <a:ext cx="25" cy="30"/>
            </a:xfrm>
            <a:prstGeom prst="ellipse">
              <a:avLst/>
            </a:prstGeom>
            <a:solidFill>
              <a:schemeClr val="tx1"/>
            </a:solidFill>
            <a:ln w="9525">
              <a:solidFill>
                <a:srgbClr val="0000FF"/>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grpSp>
          <xdr:nvGrpSpPr>
            <xdr:cNvPr id="47958" name="Group 166"/>
            <xdr:cNvGrpSpPr>
              <a:grpSpLocks/>
            </xdr:cNvGrpSpPr>
          </xdr:nvGrpSpPr>
          <xdr:grpSpPr bwMode="auto">
            <a:xfrm rot="5400000">
              <a:off x="3330" y="5561"/>
              <a:ext cx="136" cy="46"/>
              <a:chOff x="540" y="1035"/>
              <a:chExt cx="82" cy="16"/>
            </a:xfrm>
          </xdr:grpSpPr>
          <xdr:sp macro="" textlink="">
            <xdr:nvSpPr>
              <xdr:cNvPr id="47959" name="Freeform 167"/>
              <xdr:cNvSpPr>
                <a:spLocks/>
              </xdr:cNvSpPr>
            </xdr:nvSpPr>
            <xdr:spPr bwMode="auto">
              <a:xfrm>
                <a:off x="540"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60" name="Freeform 168"/>
              <xdr:cNvSpPr>
                <a:spLocks/>
              </xdr:cNvSpPr>
            </xdr:nvSpPr>
            <xdr:spPr bwMode="auto">
              <a:xfrm>
                <a:off x="56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61" name="Freeform 169"/>
              <xdr:cNvSpPr>
                <a:spLocks/>
              </xdr:cNvSpPr>
            </xdr:nvSpPr>
            <xdr:spPr bwMode="auto">
              <a:xfrm>
                <a:off x="58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62" name="Freeform 170"/>
              <xdr:cNvSpPr>
                <a:spLocks/>
              </xdr:cNvSpPr>
            </xdr:nvSpPr>
            <xdr:spPr bwMode="auto">
              <a:xfrm>
                <a:off x="601"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grpSp>
      </xdr:grpSp>
      <xdr:grpSp>
        <xdr:nvGrpSpPr>
          <xdr:cNvPr id="47938" name="Group 171"/>
          <xdr:cNvGrpSpPr>
            <a:grpSpLocks/>
          </xdr:cNvGrpSpPr>
        </xdr:nvGrpSpPr>
        <xdr:grpSpPr bwMode="auto">
          <a:xfrm>
            <a:off x="3340" y="6956"/>
            <a:ext cx="45" cy="389"/>
            <a:chOff x="3331" y="5362"/>
            <a:chExt cx="96" cy="389"/>
          </a:xfrm>
        </xdr:grpSpPr>
        <xdr:sp macro="" textlink="">
          <xdr:nvSpPr>
            <xdr:cNvPr id="232" name="Line 172"/>
            <xdr:cNvSpPr>
              <a:spLocks noChangeShapeType="1"/>
            </xdr:cNvSpPr>
          </xdr:nvSpPr>
          <xdr:spPr bwMode="auto">
            <a:xfrm>
              <a:off x="3210" y="5703"/>
              <a:ext cx="217"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33" name="Line 173"/>
            <xdr:cNvSpPr>
              <a:spLocks noChangeShapeType="1"/>
            </xdr:cNvSpPr>
          </xdr:nvSpPr>
          <xdr:spPr bwMode="auto">
            <a:xfrm>
              <a:off x="3376" y="5374"/>
              <a:ext cx="0" cy="9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34" name="Line 174"/>
            <xdr:cNvSpPr>
              <a:spLocks noChangeShapeType="1"/>
            </xdr:cNvSpPr>
          </xdr:nvSpPr>
          <xdr:spPr bwMode="auto">
            <a:xfrm>
              <a:off x="3210" y="5751"/>
              <a:ext cx="217"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35" name="Line 175"/>
            <xdr:cNvSpPr>
              <a:spLocks noChangeShapeType="1"/>
            </xdr:cNvSpPr>
          </xdr:nvSpPr>
          <xdr:spPr bwMode="auto">
            <a:xfrm flipV="1">
              <a:off x="3376" y="5655"/>
              <a:ext cx="0" cy="48"/>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36" name="Line 176"/>
            <xdr:cNvSpPr>
              <a:spLocks noChangeShapeType="1"/>
            </xdr:cNvSpPr>
          </xdr:nvSpPr>
          <xdr:spPr bwMode="auto">
            <a:xfrm flipH="1" flipV="1">
              <a:off x="3210" y="5470"/>
              <a:ext cx="166" cy="48"/>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37" name="AutoShape 177"/>
            <xdr:cNvSpPr>
              <a:spLocks/>
            </xdr:cNvSpPr>
          </xdr:nvSpPr>
          <xdr:spPr bwMode="auto">
            <a:xfrm>
              <a:off x="3351" y="5434"/>
              <a:ext cx="25" cy="30"/>
            </a:xfrm>
            <a:prstGeom prst="leftBracket">
              <a:avLst>
                <a:gd name="adj" fmla="val 62963"/>
              </a:avLst>
            </a:prstGeom>
            <a:noFill/>
            <a:ln w="9525">
              <a:solidFill>
                <a:srgbClr val="0000FF"/>
              </a:solidFill>
              <a:round/>
              <a:headEnd/>
              <a:tailEnd/>
            </a:ln>
            <a:effectLst/>
            <a:extLst>
              <a:ext uri="{909E8E84-426E-40DD-AFC4-6F175D3DCCD1}">
                <a14:hiddenFill xmlns:a14="http://schemas.microsoft.com/office/drawing/2010/main">
                  <a:gradFill rotWithShape="0">
                    <a:gsLst>
                      <a:gs pos="0">
                        <a:srgbClr val="FF3399"/>
                      </a:gs>
                      <a:gs pos="100000">
                        <a:srgbClr val="FF5050"/>
                      </a:gs>
                    </a:gsLst>
                    <a:path path="shape">
                      <a:fillToRect l="50000" t="50000" r="50000" b="50000"/>
                    </a:path>
                  </a:gra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sp macro="" textlink="">
          <xdr:nvSpPr>
            <xdr:cNvPr id="238" name="Oval 178"/>
            <xdr:cNvSpPr>
              <a:spLocks noChangeArrowheads="1"/>
            </xdr:cNvSpPr>
          </xdr:nvSpPr>
          <xdr:spPr bwMode="auto">
            <a:xfrm>
              <a:off x="3363" y="5362"/>
              <a:ext cx="25" cy="30"/>
            </a:xfrm>
            <a:prstGeom prst="ellipse">
              <a:avLst/>
            </a:prstGeom>
            <a:solidFill>
              <a:schemeClr val="tx1"/>
            </a:solidFill>
            <a:ln w="9525">
              <a:solidFill>
                <a:srgbClr val="0000FF"/>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grpSp>
          <xdr:nvGrpSpPr>
            <xdr:cNvPr id="47946" name="Group 179"/>
            <xdr:cNvGrpSpPr>
              <a:grpSpLocks/>
            </xdr:cNvGrpSpPr>
          </xdr:nvGrpSpPr>
          <xdr:grpSpPr bwMode="auto">
            <a:xfrm rot="5400000">
              <a:off x="3330" y="5561"/>
              <a:ext cx="136" cy="46"/>
              <a:chOff x="540" y="1035"/>
              <a:chExt cx="82" cy="16"/>
            </a:xfrm>
          </xdr:grpSpPr>
          <xdr:sp macro="" textlink="">
            <xdr:nvSpPr>
              <xdr:cNvPr id="47947" name="Freeform 180"/>
              <xdr:cNvSpPr>
                <a:spLocks/>
              </xdr:cNvSpPr>
            </xdr:nvSpPr>
            <xdr:spPr bwMode="auto">
              <a:xfrm>
                <a:off x="540"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48" name="Freeform 181"/>
              <xdr:cNvSpPr>
                <a:spLocks/>
              </xdr:cNvSpPr>
            </xdr:nvSpPr>
            <xdr:spPr bwMode="auto">
              <a:xfrm>
                <a:off x="56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49" name="Freeform 182"/>
              <xdr:cNvSpPr>
                <a:spLocks/>
              </xdr:cNvSpPr>
            </xdr:nvSpPr>
            <xdr:spPr bwMode="auto">
              <a:xfrm>
                <a:off x="58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50" name="Freeform 183"/>
              <xdr:cNvSpPr>
                <a:spLocks/>
              </xdr:cNvSpPr>
            </xdr:nvSpPr>
            <xdr:spPr bwMode="auto">
              <a:xfrm>
                <a:off x="601"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grpSp>
      </xdr:grpSp>
    </xdr:grpSp>
    <xdr:clientData/>
  </xdr:twoCellAnchor>
  <xdr:twoCellAnchor>
    <xdr:from>
      <xdr:col>6</xdr:col>
      <xdr:colOff>504825</xdr:colOff>
      <xdr:row>85</xdr:row>
      <xdr:rowOff>104775</xdr:rowOff>
    </xdr:from>
    <xdr:to>
      <xdr:col>7</xdr:col>
      <xdr:colOff>104775</xdr:colOff>
      <xdr:row>85</xdr:row>
      <xdr:rowOff>104775</xdr:rowOff>
    </xdr:to>
    <xdr:sp macro="" textlink="">
      <xdr:nvSpPr>
        <xdr:cNvPr id="47867" name="Line 184"/>
        <xdr:cNvSpPr>
          <a:spLocks noChangeShapeType="1"/>
        </xdr:cNvSpPr>
      </xdr:nvSpPr>
      <xdr:spPr bwMode="auto">
        <a:xfrm>
          <a:off x="4619625" y="14678025"/>
          <a:ext cx="285750" cy="0"/>
        </a:xfrm>
        <a:prstGeom prst="line">
          <a:avLst/>
        </a:prstGeom>
        <a:noFill/>
        <a:ln w="9525">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647700</xdr:colOff>
      <xdr:row>84</xdr:row>
      <xdr:rowOff>57150</xdr:rowOff>
    </xdr:from>
    <xdr:to>
      <xdr:col>6</xdr:col>
      <xdr:colOff>647700</xdr:colOff>
      <xdr:row>85</xdr:row>
      <xdr:rowOff>104775</xdr:rowOff>
    </xdr:to>
    <xdr:sp macro="" textlink="">
      <xdr:nvSpPr>
        <xdr:cNvPr id="47868" name="Line 185"/>
        <xdr:cNvSpPr>
          <a:spLocks noChangeShapeType="1"/>
        </xdr:cNvSpPr>
      </xdr:nvSpPr>
      <xdr:spPr bwMode="auto">
        <a:xfrm flipV="1">
          <a:off x="4762500" y="14458950"/>
          <a:ext cx="0" cy="219075"/>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7</xdr:col>
      <xdr:colOff>341313</xdr:colOff>
      <xdr:row>85</xdr:row>
      <xdr:rowOff>166688</xdr:rowOff>
    </xdr:from>
    <xdr:to>
      <xdr:col>7</xdr:col>
      <xdr:colOff>523875</xdr:colOff>
      <xdr:row>87</xdr:row>
      <xdr:rowOff>6350</xdr:rowOff>
    </xdr:to>
    <xdr:sp macro="" textlink="">
      <xdr:nvSpPr>
        <xdr:cNvPr id="159" name="Oval 186"/>
        <xdr:cNvSpPr>
          <a:spLocks noChangeArrowheads="1"/>
        </xdr:cNvSpPr>
      </xdr:nvSpPr>
      <xdr:spPr bwMode="auto">
        <a:xfrm>
          <a:off x="5141913" y="14739938"/>
          <a:ext cx="182562" cy="182562"/>
        </a:xfrm>
        <a:prstGeom prst="ellipse">
          <a:avLst/>
        </a:prstGeom>
        <a:noFill/>
        <a:ln w="9525">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defRPr/>
          </a:pPr>
          <a:r>
            <a:rPr lang="ja-JP" altLang="en-US" sz="900">
              <a:solidFill>
                <a:schemeClr val="tx1"/>
              </a:solidFill>
              <a:effectLst>
                <a:outerShdw blurRad="38100" dist="38100" dir="2700000" algn="tl">
                  <a:srgbClr val="C0C0C0"/>
                </a:outerShdw>
              </a:effectLst>
              <a:latin typeface="HG丸ｺﾞｼｯｸM-PRO" panose="020F0600000000000000" pitchFamily="50" charset="-128"/>
            </a:rPr>
            <a:t>Ｍ</a:t>
          </a:r>
        </a:p>
      </xdr:txBody>
    </xdr:sp>
    <xdr:clientData/>
  </xdr:twoCellAnchor>
  <xdr:twoCellAnchor>
    <xdr:from>
      <xdr:col>7</xdr:col>
      <xdr:colOff>438150</xdr:colOff>
      <xdr:row>84</xdr:row>
      <xdr:rowOff>57150</xdr:rowOff>
    </xdr:from>
    <xdr:to>
      <xdr:col>7</xdr:col>
      <xdr:colOff>438150</xdr:colOff>
      <xdr:row>85</xdr:row>
      <xdr:rowOff>171450</xdr:rowOff>
    </xdr:to>
    <xdr:sp macro="" textlink="">
      <xdr:nvSpPr>
        <xdr:cNvPr id="47870" name="Line 187"/>
        <xdr:cNvSpPr>
          <a:spLocks noChangeShapeType="1"/>
        </xdr:cNvSpPr>
      </xdr:nvSpPr>
      <xdr:spPr bwMode="auto">
        <a:xfrm>
          <a:off x="5238750" y="14458950"/>
          <a:ext cx="0" cy="28575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7</xdr:col>
      <xdr:colOff>628650</xdr:colOff>
      <xdr:row>89</xdr:row>
      <xdr:rowOff>66675</xdr:rowOff>
    </xdr:from>
    <xdr:to>
      <xdr:col>8</xdr:col>
      <xdr:colOff>85725</xdr:colOff>
      <xdr:row>92</xdr:row>
      <xdr:rowOff>123825</xdr:rowOff>
    </xdr:to>
    <xdr:grpSp>
      <xdr:nvGrpSpPr>
        <xdr:cNvPr id="47871" name="Group 188"/>
        <xdr:cNvGrpSpPr>
          <a:grpSpLocks/>
        </xdr:cNvGrpSpPr>
      </xdr:nvGrpSpPr>
      <xdr:grpSpPr bwMode="auto">
        <a:xfrm>
          <a:off x="5429250" y="15325725"/>
          <a:ext cx="142875" cy="571500"/>
          <a:chOff x="3306" y="5433"/>
          <a:chExt cx="91" cy="360"/>
        </a:xfrm>
      </xdr:grpSpPr>
      <xdr:sp macro="" textlink="">
        <xdr:nvSpPr>
          <xdr:cNvPr id="224" name="Oval 189"/>
          <xdr:cNvSpPr>
            <a:spLocks noChangeArrowheads="1"/>
          </xdr:cNvSpPr>
        </xdr:nvSpPr>
        <xdr:spPr bwMode="auto">
          <a:xfrm>
            <a:off x="3306" y="5703"/>
            <a:ext cx="91" cy="90"/>
          </a:xfrm>
          <a:prstGeom prst="ellipse">
            <a:avLst/>
          </a:prstGeom>
          <a:noFill/>
          <a:ln w="9525">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defRPr/>
            </a:pPr>
            <a:r>
              <a:rPr lang="ja-JP" altLang="en-US" sz="800">
                <a:solidFill>
                  <a:schemeClr val="tx1"/>
                </a:solidFill>
                <a:effectLst>
                  <a:outerShdw blurRad="38100" dist="38100" dir="2700000" algn="tl">
                    <a:srgbClr val="C0C0C0"/>
                  </a:outerShdw>
                </a:effectLst>
                <a:latin typeface="HG丸ｺﾞｼｯｸM-PRO" panose="020F0600000000000000" pitchFamily="50" charset="-128"/>
              </a:rPr>
              <a:t>Ｍ</a:t>
            </a:r>
          </a:p>
        </xdr:txBody>
      </xdr:sp>
      <xdr:sp macro="" textlink="">
        <xdr:nvSpPr>
          <xdr:cNvPr id="47935" name="Line 190"/>
          <xdr:cNvSpPr>
            <a:spLocks noChangeShapeType="1"/>
          </xdr:cNvSpPr>
        </xdr:nvSpPr>
        <xdr:spPr bwMode="auto">
          <a:xfrm>
            <a:off x="3354" y="5433"/>
            <a:ext cx="0" cy="272"/>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grpSp>
    <xdr:clientData/>
  </xdr:twoCellAnchor>
  <xdr:twoCellAnchor>
    <xdr:from>
      <xdr:col>6</xdr:col>
      <xdr:colOff>373063</xdr:colOff>
      <xdr:row>88</xdr:row>
      <xdr:rowOff>166688</xdr:rowOff>
    </xdr:from>
    <xdr:to>
      <xdr:col>7</xdr:col>
      <xdr:colOff>204788</xdr:colOff>
      <xdr:row>89</xdr:row>
      <xdr:rowOff>128608</xdr:rowOff>
    </xdr:to>
    <xdr:sp macro="" textlink="">
      <xdr:nvSpPr>
        <xdr:cNvPr id="162" name="Text Box 191"/>
        <xdr:cNvSpPr txBox="1">
          <a:spLocks noChangeArrowheads="1"/>
        </xdr:cNvSpPr>
      </xdr:nvSpPr>
      <xdr:spPr bwMode="auto">
        <a:xfrm>
          <a:off x="4487863" y="15254288"/>
          <a:ext cx="517525" cy="133370"/>
        </a:xfrm>
        <a:prstGeom prst="rect">
          <a:avLst/>
        </a:prstGeom>
        <a:noFill/>
        <a:ln w="9525">
          <a:solidFill>
            <a:srgbClr val="0000FF"/>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800">
              <a:solidFill>
                <a:srgbClr val="0000FF"/>
              </a:solidFill>
              <a:latin typeface="HG丸ｺﾞｼｯｸM-PRO" panose="020F0600000000000000" pitchFamily="50" charset="-128"/>
            </a:rPr>
            <a:t>②高圧設置</a:t>
          </a:r>
        </a:p>
      </xdr:txBody>
    </xdr:sp>
    <xdr:clientData/>
  </xdr:twoCellAnchor>
  <xdr:twoCellAnchor>
    <xdr:from>
      <xdr:col>8</xdr:col>
      <xdr:colOff>331788</xdr:colOff>
      <xdr:row>93</xdr:row>
      <xdr:rowOff>23813</xdr:rowOff>
    </xdr:from>
    <xdr:to>
      <xdr:col>9</xdr:col>
      <xdr:colOff>163513</xdr:colOff>
      <xdr:row>93</xdr:row>
      <xdr:rowOff>157183</xdr:rowOff>
    </xdr:to>
    <xdr:sp macro="" textlink="">
      <xdr:nvSpPr>
        <xdr:cNvPr id="163" name="Text Box 192"/>
        <xdr:cNvSpPr txBox="1">
          <a:spLocks noChangeArrowheads="1"/>
        </xdr:cNvSpPr>
      </xdr:nvSpPr>
      <xdr:spPr bwMode="auto">
        <a:xfrm>
          <a:off x="5818188" y="15968663"/>
          <a:ext cx="517525" cy="133370"/>
        </a:xfrm>
        <a:prstGeom prst="rect">
          <a:avLst/>
        </a:prstGeom>
        <a:noFill/>
        <a:ln w="9525">
          <a:solidFill>
            <a:srgbClr val="FF0000"/>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800">
              <a:solidFill>
                <a:srgbClr val="FF0000"/>
              </a:solidFill>
              <a:latin typeface="HG丸ｺﾞｼｯｸM-PRO" panose="020F0600000000000000" pitchFamily="50" charset="-128"/>
            </a:rPr>
            <a:t>①低圧設置</a:t>
          </a:r>
        </a:p>
      </xdr:txBody>
    </xdr:sp>
    <xdr:clientData/>
  </xdr:twoCellAnchor>
  <xdr:twoCellAnchor>
    <xdr:from>
      <xdr:col>6</xdr:col>
      <xdr:colOff>277813</xdr:colOff>
      <xdr:row>80</xdr:row>
      <xdr:rowOff>163513</xdr:rowOff>
    </xdr:from>
    <xdr:to>
      <xdr:col>7</xdr:col>
      <xdr:colOff>307975</xdr:colOff>
      <xdr:row>83</xdr:row>
      <xdr:rowOff>132056</xdr:rowOff>
    </xdr:to>
    <xdr:sp macro="" textlink="">
      <xdr:nvSpPr>
        <xdr:cNvPr id="164" name="AutoShape 193"/>
        <xdr:cNvSpPr>
          <a:spLocks noChangeArrowheads="1"/>
        </xdr:cNvSpPr>
      </xdr:nvSpPr>
      <xdr:spPr bwMode="auto">
        <a:xfrm>
          <a:off x="4392613" y="13879513"/>
          <a:ext cx="715962" cy="482893"/>
        </a:xfrm>
        <a:prstGeom prst="wedgeRoundRectCallout">
          <a:avLst>
            <a:gd name="adj1" fmla="val 71065"/>
            <a:gd name="adj2" fmla="val 62273"/>
            <a:gd name="adj3" fmla="val 16667"/>
          </a:avLst>
        </a:prstGeom>
        <a:solidFill>
          <a:schemeClr val="bg1"/>
        </a:solidFill>
        <a:ln w="9525">
          <a:solidFill>
            <a:srgbClr val="0000FF"/>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18000" rIns="18000" bIns="18000">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ja-JP" altLang="en-US" sz="800">
              <a:solidFill>
                <a:schemeClr val="tx1"/>
              </a:solidFill>
              <a:latin typeface="HG丸ｺﾞｼｯｸM-PRO" panose="020F0600000000000000" pitchFamily="50" charset="-128"/>
            </a:rPr>
            <a:t>変圧器を流れる無効電力は変化ない</a:t>
          </a:r>
        </a:p>
      </xdr:txBody>
    </xdr:sp>
    <xdr:clientData/>
  </xdr:twoCellAnchor>
  <xdr:twoCellAnchor>
    <xdr:from>
      <xdr:col>6</xdr:col>
      <xdr:colOff>38100</xdr:colOff>
      <xdr:row>90</xdr:row>
      <xdr:rowOff>76200</xdr:rowOff>
    </xdr:from>
    <xdr:to>
      <xdr:col>6</xdr:col>
      <xdr:colOff>323850</xdr:colOff>
      <xdr:row>90</xdr:row>
      <xdr:rowOff>76200</xdr:rowOff>
    </xdr:to>
    <xdr:sp macro="" textlink="">
      <xdr:nvSpPr>
        <xdr:cNvPr id="47875" name="Line 194"/>
        <xdr:cNvSpPr>
          <a:spLocks noChangeShapeType="1"/>
        </xdr:cNvSpPr>
      </xdr:nvSpPr>
      <xdr:spPr bwMode="auto">
        <a:xfrm>
          <a:off x="4152900" y="15506700"/>
          <a:ext cx="285750" cy="0"/>
        </a:xfrm>
        <a:prstGeom prst="line">
          <a:avLst/>
        </a:prstGeom>
        <a:noFill/>
        <a:ln w="9525">
          <a:solidFill>
            <a:srgbClr val="0000FF"/>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6</xdr:col>
      <xdr:colOff>254000</xdr:colOff>
      <xdr:row>89</xdr:row>
      <xdr:rowOff>115888</xdr:rowOff>
    </xdr:from>
    <xdr:to>
      <xdr:col>7</xdr:col>
      <xdr:colOff>285750</xdr:colOff>
      <xdr:row>90</xdr:row>
      <xdr:rowOff>136798</xdr:rowOff>
    </xdr:to>
    <xdr:sp macro="" textlink="">
      <xdr:nvSpPr>
        <xdr:cNvPr id="166" name="Text Box 195"/>
        <xdr:cNvSpPr txBox="1">
          <a:spLocks noChangeArrowheads="1"/>
        </xdr:cNvSpPr>
      </xdr:nvSpPr>
      <xdr:spPr bwMode="auto">
        <a:xfrm>
          <a:off x="4368800" y="15374938"/>
          <a:ext cx="717550" cy="19236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600">
              <a:solidFill>
                <a:srgbClr val="0000FF"/>
              </a:solidFill>
              <a:latin typeface="ＭＳ Ｐゴシック" panose="020B0600070205080204" pitchFamily="50" charset="-128"/>
              <a:ea typeface="ＭＳ Ｐゴシック" panose="020B0600070205080204" pitchFamily="50" charset="-128"/>
            </a:rPr>
            <a:t>進み電流（高圧）</a:t>
          </a:r>
        </a:p>
      </xdr:txBody>
    </xdr:sp>
    <xdr:clientData/>
  </xdr:twoCellAnchor>
  <xdr:twoCellAnchor>
    <xdr:from>
      <xdr:col>6</xdr:col>
      <xdr:colOff>38100</xdr:colOff>
      <xdr:row>91</xdr:row>
      <xdr:rowOff>9525</xdr:rowOff>
    </xdr:from>
    <xdr:to>
      <xdr:col>6</xdr:col>
      <xdr:colOff>323850</xdr:colOff>
      <xdr:row>91</xdr:row>
      <xdr:rowOff>9525</xdr:rowOff>
    </xdr:to>
    <xdr:sp macro="" textlink="">
      <xdr:nvSpPr>
        <xdr:cNvPr id="47877" name="Line 196"/>
        <xdr:cNvSpPr>
          <a:spLocks noChangeShapeType="1"/>
        </xdr:cNvSpPr>
      </xdr:nvSpPr>
      <xdr:spPr bwMode="auto">
        <a:xfrm>
          <a:off x="4152900" y="15611475"/>
          <a:ext cx="285750" cy="0"/>
        </a:xfrm>
        <a:prstGeom prst="line">
          <a:avLst/>
        </a:prstGeom>
        <a:noFill/>
        <a:ln w="9525">
          <a:solidFill>
            <a:srgbClr val="FF0000"/>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6</xdr:col>
      <xdr:colOff>247650</xdr:colOff>
      <xdr:row>90</xdr:row>
      <xdr:rowOff>88900</xdr:rowOff>
    </xdr:from>
    <xdr:to>
      <xdr:col>7</xdr:col>
      <xdr:colOff>279400</xdr:colOff>
      <xdr:row>91</xdr:row>
      <xdr:rowOff>109810</xdr:rowOff>
    </xdr:to>
    <xdr:sp macro="" textlink="">
      <xdr:nvSpPr>
        <xdr:cNvPr id="168" name="Text Box 197"/>
        <xdr:cNvSpPr txBox="1">
          <a:spLocks noChangeArrowheads="1"/>
        </xdr:cNvSpPr>
      </xdr:nvSpPr>
      <xdr:spPr bwMode="auto">
        <a:xfrm>
          <a:off x="4362450" y="15519400"/>
          <a:ext cx="717550" cy="19236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600">
              <a:solidFill>
                <a:srgbClr val="FF0000"/>
              </a:solidFill>
              <a:latin typeface="ＭＳ Ｐゴシック" panose="020B0600070205080204" pitchFamily="50" charset="-128"/>
              <a:ea typeface="ＭＳ Ｐゴシック" panose="020B0600070205080204" pitchFamily="50" charset="-128"/>
            </a:rPr>
            <a:t>進み電流（低圧）</a:t>
          </a:r>
        </a:p>
      </xdr:txBody>
    </xdr:sp>
    <xdr:clientData/>
  </xdr:twoCellAnchor>
  <xdr:twoCellAnchor>
    <xdr:from>
      <xdr:col>6</xdr:col>
      <xdr:colOff>7938</xdr:colOff>
      <xdr:row>89</xdr:row>
      <xdr:rowOff>142875</xdr:rowOff>
    </xdr:from>
    <xdr:to>
      <xdr:col>7</xdr:col>
      <xdr:colOff>431800</xdr:colOff>
      <xdr:row>92</xdr:row>
      <xdr:rowOff>123825</xdr:rowOff>
    </xdr:to>
    <xdr:sp macro="" textlink="">
      <xdr:nvSpPr>
        <xdr:cNvPr id="169" name="Rectangle 198"/>
        <xdr:cNvSpPr>
          <a:spLocks noChangeArrowheads="1"/>
        </xdr:cNvSpPr>
      </xdr:nvSpPr>
      <xdr:spPr bwMode="auto">
        <a:xfrm>
          <a:off x="4122738" y="15401925"/>
          <a:ext cx="1109662" cy="495300"/>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393700</xdr:colOff>
      <xdr:row>79</xdr:row>
      <xdr:rowOff>73025</xdr:rowOff>
    </xdr:from>
    <xdr:to>
      <xdr:col>9</xdr:col>
      <xdr:colOff>423863</xdr:colOff>
      <xdr:row>82</xdr:row>
      <xdr:rowOff>41568</xdr:rowOff>
    </xdr:to>
    <xdr:sp macro="" textlink="">
      <xdr:nvSpPr>
        <xdr:cNvPr id="170" name="AutoShape 199"/>
        <xdr:cNvSpPr>
          <a:spLocks noChangeArrowheads="1"/>
        </xdr:cNvSpPr>
      </xdr:nvSpPr>
      <xdr:spPr bwMode="auto">
        <a:xfrm>
          <a:off x="5880100" y="13617575"/>
          <a:ext cx="715963" cy="482893"/>
        </a:xfrm>
        <a:prstGeom prst="wedgeRoundRectCallout">
          <a:avLst>
            <a:gd name="adj1" fmla="val 5875"/>
            <a:gd name="adj2" fmla="val 228699"/>
            <a:gd name="adj3" fmla="val 16667"/>
          </a:avLst>
        </a:prstGeom>
        <a:solidFill>
          <a:schemeClr val="bg1"/>
        </a:solidFill>
        <a:ln w="9525">
          <a:solidFill>
            <a:srgbClr val="FF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18000" rIns="18000" bIns="18000">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ja-JP" altLang="en-US" sz="800">
              <a:solidFill>
                <a:schemeClr val="tx1"/>
              </a:solidFill>
              <a:latin typeface="HG丸ｺﾞｼｯｸM-PRO" panose="020F0600000000000000" pitchFamily="50" charset="-128"/>
            </a:rPr>
            <a:t>変圧器を流れる無効電力を減少できる</a:t>
          </a:r>
        </a:p>
      </xdr:txBody>
    </xdr:sp>
    <xdr:clientData/>
  </xdr:twoCellAnchor>
  <xdr:twoCellAnchor>
    <xdr:from>
      <xdr:col>6</xdr:col>
      <xdr:colOff>50800</xdr:colOff>
      <xdr:row>91</xdr:row>
      <xdr:rowOff>122238</xdr:rowOff>
    </xdr:from>
    <xdr:to>
      <xdr:col>6</xdr:col>
      <xdr:colOff>276225</xdr:colOff>
      <xdr:row>92</xdr:row>
      <xdr:rowOff>22225</xdr:rowOff>
    </xdr:to>
    <xdr:sp macro="" textlink="">
      <xdr:nvSpPr>
        <xdr:cNvPr id="171" name="Rectangle 200" descr="右上がり対角線"/>
        <xdr:cNvSpPr>
          <a:spLocks noChangeArrowheads="1"/>
        </xdr:cNvSpPr>
      </xdr:nvSpPr>
      <xdr:spPr bwMode="auto">
        <a:xfrm>
          <a:off x="4165600" y="15724188"/>
          <a:ext cx="225425" cy="71437"/>
        </a:xfrm>
        <a:prstGeom prst="rect">
          <a:avLst/>
        </a:prstGeom>
        <a:pattFill prst="ltUpDiag">
          <a:fgClr>
            <a:srgbClr val="FF0000"/>
          </a:fgClr>
          <a:bgClr>
            <a:schemeClr val="bg1"/>
          </a:bgClr>
        </a:patt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242888</xdr:colOff>
      <xdr:row>91</xdr:row>
      <xdr:rowOff>55563</xdr:rowOff>
    </xdr:from>
    <xdr:to>
      <xdr:col>7</xdr:col>
      <xdr:colOff>503238</xdr:colOff>
      <xdr:row>93</xdr:row>
      <xdr:rowOff>5051</xdr:rowOff>
    </xdr:to>
    <xdr:sp macro="" textlink="">
      <xdr:nvSpPr>
        <xdr:cNvPr id="172" name="Text Box 201"/>
        <xdr:cNvSpPr txBox="1">
          <a:spLocks noChangeArrowheads="1"/>
        </xdr:cNvSpPr>
      </xdr:nvSpPr>
      <xdr:spPr bwMode="auto">
        <a:xfrm>
          <a:off x="4357688" y="15657513"/>
          <a:ext cx="946150" cy="2923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600">
              <a:solidFill>
                <a:srgbClr val="FF0000"/>
              </a:solidFill>
              <a:latin typeface="HG丸ｺﾞｼｯｸM-PRO" panose="020F0600000000000000" pitchFamily="50" charset="-128"/>
            </a:rPr>
            <a:t>低圧設置により</a:t>
          </a:r>
          <a:br>
            <a:rPr lang="ja-JP" altLang="en-US" sz="600">
              <a:solidFill>
                <a:srgbClr val="FF0000"/>
              </a:solidFill>
              <a:latin typeface="HG丸ｺﾞｼｯｸM-PRO" panose="020F0600000000000000" pitchFamily="50" charset="-128"/>
            </a:rPr>
          </a:br>
          <a:r>
            <a:rPr lang="ja-JP" altLang="en-US" sz="600">
              <a:solidFill>
                <a:srgbClr val="FF0000"/>
              </a:solidFill>
              <a:latin typeface="HG丸ｺﾞｼｯｸM-PRO" panose="020F0600000000000000" pitchFamily="50" charset="-128"/>
            </a:rPr>
            <a:t>メリットが広がる範囲</a:t>
          </a:r>
        </a:p>
      </xdr:txBody>
    </xdr:sp>
    <xdr:clientData/>
  </xdr:twoCellAnchor>
  <xdr:twoCellAnchor>
    <xdr:from>
      <xdr:col>8</xdr:col>
      <xdr:colOff>201613</xdr:colOff>
      <xdr:row>85</xdr:row>
      <xdr:rowOff>139700</xdr:rowOff>
    </xdr:from>
    <xdr:to>
      <xdr:col>8</xdr:col>
      <xdr:colOff>614363</xdr:colOff>
      <xdr:row>87</xdr:row>
      <xdr:rowOff>89252</xdr:rowOff>
    </xdr:to>
    <xdr:sp macro="" textlink="">
      <xdr:nvSpPr>
        <xdr:cNvPr id="173" name="Text Box 202"/>
        <xdr:cNvSpPr txBox="1">
          <a:spLocks noChangeArrowheads="1"/>
        </xdr:cNvSpPr>
      </xdr:nvSpPr>
      <xdr:spPr bwMode="auto">
        <a:xfrm>
          <a:off x="5688013" y="14712950"/>
          <a:ext cx="412750" cy="29245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a:solidFill>
                <a:schemeClr val="tx1"/>
              </a:solidFill>
              <a:latin typeface="ＭＳ Ｐゴシック" panose="020B0600070205080204" pitchFamily="50" charset="-128"/>
              <a:ea typeface="ＭＳ Ｐゴシック" panose="020B0600070205080204" pitchFamily="50" charset="-128"/>
            </a:rPr>
            <a:t>・・・</a:t>
          </a:r>
        </a:p>
      </xdr:txBody>
    </xdr:sp>
    <xdr:clientData/>
  </xdr:twoCellAnchor>
  <xdr:twoCellAnchor>
    <xdr:from>
      <xdr:col>9</xdr:col>
      <xdr:colOff>6350</xdr:colOff>
      <xdr:row>89</xdr:row>
      <xdr:rowOff>36513</xdr:rowOff>
    </xdr:from>
    <xdr:to>
      <xdr:col>9</xdr:col>
      <xdr:colOff>77788</xdr:colOff>
      <xdr:row>90</xdr:row>
      <xdr:rowOff>133350</xdr:rowOff>
    </xdr:to>
    <xdr:sp macro="" textlink="">
      <xdr:nvSpPr>
        <xdr:cNvPr id="174" name="Rectangle 203" descr="右上がり対角線"/>
        <xdr:cNvSpPr>
          <a:spLocks noChangeArrowheads="1"/>
        </xdr:cNvSpPr>
      </xdr:nvSpPr>
      <xdr:spPr bwMode="auto">
        <a:xfrm>
          <a:off x="6178550" y="15295563"/>
          <a:ext cx="71438" cy="268287"/>
        </a:xfrm>
        <a:prstGeom prst="rect">
          <a:avLst/>
        </a:prstGeom>
        <a:pattFill prst="ltUpDiag">
          <a:fgClr>
            <a:srgbClr val="FF0000"/>
          </a:fgClr>
          <a:bgClr>
            <a:schemeClr val="bg1"/>
          </a:bgClr>
        </a:patt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636588</xdr:colOff>
      <xdr:row>84</xdr:row>
      <xdr:rowOff>95250</xdr:rowOff>
    </xdr:from>
    <xdr:to>
      <xdr:col>9</xdr:col>
      <xdr:colOff>22225</xdr:colOff>
      <xdr:row>89</xdr:row>
      <xdr:rowOff>103188</xdr:rowOff>
    </xdr:to>
    <xdr:sp macro="" textlink="">
      <xdr:nvSpPr>
        <xdr:cNvPr id="175" name="Rectangle 204" descr="右上がり対角線"/>
        <xdr:cNvSpPr>
          <a:spLocks noChangeArrowheads="1"/>
        </xdr:cNvSpPr>
      </xdr:nvSpPr>
      <xdr:spPr bwMode="auto">
        <a:xfrm>
          <a:off x="6122988" y="14497050"/>
          <a:ext cx="71437" cy="865188"/>
        </a:xfrm>
        <a:prstGeom prst="rect">
          <a:avLst/>
        </a:prstGeom>
        <a:pattFill prst="ltUpDiag">
          <a:fgClr>
            <a:srgbClr val="FF0000"/>
          </a:fgClr>
          <a:bgClr>
            <a:schemeClr val="bg1"/>
          </a:bgClr>
        </a:patt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657225</xdr:colOff>
      <xdr:row>84</xdr:row>
      <xdr:rowOff>57150</xdr:rowOff>
    </xdr:from>
    <xdr:to>
      <xdr:col>9</xdr:col>
      <xdr:colOff>0</xdr:colOff>
      <xdr:row>84</xdr:row>
      <xdr:rowOff>66675</xdr:rowOff>
    </xdr:to>
    <xdr:grpSp>
      <xdr:nvGrpSpPr>
        <xdr:cNvPr id="47886" name="Group 205"/>
        <xdr:cNvGrpSpPr>
          <a:grpSpLocks/>
        </xdr:cNvGrpSpPr>
      </xdr:nvGrpSpPr>
      <xdr:grpSpPr bwMode="auto">
        <a:xfrm>
          <a:off x="6143625" y="14458950"/>
          <a:ext cx="28575" cy="9525"/>
          <a:chOff x="3763" y="4966"/>
          <a:chExt cx="18" cy="6"/>
        </a:xfrm>
      </xdr:grpSpPr>
      <xdr:sp macro="" textlink="">
        <xdr:nvSpPr>
          <xdr:cNvPr id="47932" name="Oval 206"/>
          <xdr:cNvSpPr>
            <a:spLocks noChangeArrowheads="1"/>
          </xdr:cNvSpPr>
        </xdr:nvSpPr>
        <xdr:spPr bwMode="auto">
          <a:xfrm>
            <a:off x="3763" y="4966"/>
            <a:ext cx="18" cy="6"/>
          </a:xfrm>
          <a:prstGeom prst="ellipse">
            <a:avLst/>
          </a:prstGeom>
          <a:solidFill>
            <a:srgbClr val="000000"/>
          </a:solidFill>
          <a:ln w="0">
            <a:solidFill>
              <a:srgbClr val="000000"/>
            </a:solidFill>
            <a:round/>
            <a:headEnd/>
            <a:tailEnd/>
          </a:ln>
        </xdr:spPr>
      </xdr:sp>
      <xdr:sp macro="" textlink="">
        <xdr:nvSpPr>
          <xdr:cNvPr id="47933" name="Oval 207"/>
          <xdr:cNvSpPr>
            <a:spLocks noChangeArrowheads="1"/>
          </xdr:cNvSpPr>
        </xdr:nvSpPr>
        <xdr:spPr bwMode="auto">
          <a:xfrm>
            <a:off x="3763" y="4966"/>
            <a:ext cx="18" cy="6"/>
          </a:xfrm>
          <a:prstGeom prst="ellipse">
            <a:avLst/>
          </a:prstGeom>
          <a:noFill/>
          <a:ln w="317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676275</xdr:colOff>
      <xdr:row>84</xdr:row>
      <xdr:rowOff>76200</xdr:rowOff>
    </xdr:from>
    <xdr:to>
      <xdr:col>8</xdr:col>
      <xdr:colOff>676275</xdr:colOff>
      <xdr:row>84</xdr:row>
      <xdr:rowOff>142875</xdr:rowOff>
    </xdr:to>
    <xdr:sp macro="" textlink="">
      <xdr:nvSpPr>
        <xdr:cNvPr id="47887" name="Line 208"/>
        <xdr:cNvSpPr>
          <a:spLocks noChangeShapeType="1"/>
        </xdr:cNvSpPr>
      </xdr:nvSpPr>
      <xdr:spPr bwMode="auto">
        <a:xfrm>
          <a:off x="6162675" y="14478000"/>
          <a:ext cx="0" cy="66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647700</xdr:colOff>
      <xdr:row>84</xdr:row>
      <xdr:rowOff>114300</xdr:rowOff>
    </xdr:from>
    <xdr:to>
      <xdr:col>9</xdr:col>
      <xdr:colOff>9525</xdr:colOff>
      <xdr:row>84</xdr:row>
      <xdr:rowOff>171450</xdr:rowOff>
    </xdr:to>
    <xdr:sp macro="" textlink="">
      <xdr:nvSpPr>
        <xdr:cNvPr id="47888" name="Line 209"/>
        <xdr:cNvSpPr>
          <a:spLocks noChangeShapeType="1"/>
        </xdr:cNvSpPr>
      </xdr:nvSpPr>
      <xdr:spPr bwMode="auto">
        <a:xfrm>
          <a:off x="6134100" y="14516100"/>
          <a:ext cx="47625"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647700</xdr:colOff>
      <xdr:row>84</xdr:row>
      <xdr:rowOff>114300</xdr:rowOff>
    </xdr:from>
    <xdr:to>
      <xdr:col>9</xdr:col>
      <xdr:colOff>9525</xdr:colOff>
      <xdr:row>85</xdr:row>
      <xdr:rowOff>0</xdr:rowOff>
    </xdr:to>
    <xdr:sp macro="" textlink="">
      <xdr:nvSpPr>
        <xdr:cNvPr id="47889" name="Line 210"/>
        <xdr:cNvSpPr>
          <a:spLocks noChangeShapeType="1"/>
        </xdr:cNvSpPr>
      </xdr:nvSpPr>
      <xdr:spPr bwMode="auto">
        <a:xfrm flipH="1">
          <a:off x="6134100" y="14516100"/>
          <a:ext cx="47625"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676275</xdr:colOff>
      <xdr:row>85</xdr:row>
      <xdr:rowOff>95250</xdr:rowOff>
    </xdr:from>
    <xdr:to>
      <xdr:col>8</xdr:col>
      <xdr:colOff>676275</xdr:colOff>
      <xdr:row>86</xdr:row>
      <xdr:rowOff>0</xdr:rowOff>
    </xdr:to>
    <xdr:sp macro="" textlink="">
      <xdr:nvSpPr>
        <xdr:cNvPr id="47890" name="Line 211"/>
        <xdr:cNvSpPr>
          <a:spLocks noChangeShapeType="1"/>
        </xdr:cNvSpPr>
      </xdr:nvSpPr>
      <xdr:spPr bwMode="auto">
        <a:xfrm>
          <a:off x="6162675" y="14668500"/>
          <a:ext cx="0"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590550</xdr:colOff>
      <xdr:row>85</xdr:row>
      <xdr:rowOff>171450</xdr:rowOff>
    </xdr:from>
    <xdr:to>
      <xdr:col>9</xdr:col>
      <xdr:colOff>66675</xdr:colOff>
      <xdr:row>86</xdr:row>
      <xdr:rowOff>161925</xdr:rowOff>
    </xdr:to>
    <xdr:sp macro="" textlink="">
      <xdr:nvSpPr>
        <xdr:cNvPr id="47891" name="Oval 212"/>
        <xdr:cNvSpPr>
          <a:spLocks noChangeArrowheads="1"/>
        </xdr:cNvSpPr>
      </xdr:nvSpPr>
      <xdr:spPr bwMode="auto">
        <a:xfrm>
          <a:off x="6076950" y="14744700"/>
          <a:ext cx="161925" cy="161925"/>
        </a:xfrm>
        <a:prstGeom prst="ellipse">
          <a:avLst/>
        </a:prstGeom>
        <a:noFill/>
        <a:ln w="952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590550</xdr:colOff>
      <xdr:row>86</xdr:row>
      <xdr:rowOff>76200</xdr:rowOff>
    </xdr:from>
    <xdr:to>
      <xdr:col>9</xdr:col>
      <xdr:colOff>66675</xdr:colOff>
      <xdr:row>87</xdr:row>
      <xdr:rowOff>66675</xdr:rowOff>
    </xdr:to>
    <xdr:sp macro="" textlink="">
      <xdr:nvSpPr>
        <xdr:cNvPr id="47892" name="Oval 213"/>
        <xdr:cNvSpPr>
          <a:spLocks noChangeArrowheads="1"/>
        </xdr:cNvSpPr>
      </xdr:nvSpPr>
      <xdr:spPr bwMode="auto">
        <a:xfrm>
          <a:off x="6076950" y="14820900"/>
          <a:ext cx="161925" cy="161925"/>
        </a:xfrm>
        <a:prstGeom prst="ellipse">
          <a:avLst/>
        </a:prstGeom>
        <a:noFill/>
        <a:ln w="9525" cap="rnd">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600075</xdr:colOff>
      <xdr:row>84</xdr:row>
      <xdr:rowOff>152400</xdr:rowOff>
    </xdr:from>
    <xdr:to>
      <xdr:col>8</xdr:col>
      <xdr:colOff>676275</xdr:colOff>
      <xdr:row>85</xdr:row>
      <xdr:rowOff>95250</xdr:rowOff>
    </xdr:to>
    <xdr:sp macro="" textlink="">
      <xdr:nvSpPr>
        <xdr:cNvPr id="47893" name="Line 214"/>
        <xdr:cNvSpPr>
          <a:spLocks noChangeShapeType="1"/>
        </xdr:cNvSpPr>
      </xdr:nvSpPr>
      <xdr:spPr bwMode="auto">
        <a:xfrm flipH="1" flipV="1">
          <a:off x="6086475" y="14554200"/>
          <a:ext cx="76200" cy="114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666750</xdr:colOff>
      <xdr:row>87</xdr:row>
      <xdr:rowOff>47625</xdr:rowOff>
    </xdr:from>
    <xdr:to>
      <xdr:col>8</xdr:col>
      <xdr:colOff>666750</xdr:colOff>
      <xdr:row>89</xdr:row>
      <xdr:rowOff>57150</xdr:rowOff>
    </xdr:to>
    <xdr:sp macro="" textlink="">
      <xdr:nvSpPr>
        <xdr:cNvPr id="47894" name="Line 215"/>
        <xdr:cNvSpPr>
          <a:spLocks noChangeShapeType="1"/>
        </xdr:cNvSpPr>
      </xdr:nvSpPr>
      <xdr:spPr bwMode="auto">
        <a:xfrm>
          <a:off x="6153150" y="14963775"/>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552450</xdr:colOff>
      <xdr:row>89</xdr:row>
      <xdr:rowOff>57150</xdr:rowOff>
    </xdr:from>
    <xdr:to>
      <xdr:col>9</xdr:col>
      <xdr:colOff>76200</xdr:colOff>
      <xdr:row>89</xdr:row>
      <xdr:rowOff>57150</xdr:rowOff>
    </xdr:to>
    <xdr:sp macro="" textlink="">
      <xdr:nvSpPr>
        <xdr:cNvPr id="47895" name="Line 216"/>
        <xdr:cNvSpPr>
          <a:spLocks noChangeShapeType="1"/>
        </xdr:cNvSpPr>
      </xdr:nvSpPr>
      <xdr:spPr bwMode="auto">
        <a:xfrm>
          <a:off x="6038850" y="153162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28575</xdr:colOff>
      <xdr:row>90</xdr:row>
      <xdr:rowOff>104775</xdr:rowOff>
    </xdr:from>
    <xdr:to>
      <xdr:col>9</xdr:col>
      <xdr:colOff>95250</xdr:colOff>
      <xdr:row>92</xdr:row>
      <xdr:rowOff>133350</xdr:rowOff>
    </xdr:to>
    <xdr:grpSp>
      <xdr:nvGrpSpPr>
        <xdr:cNvPr id="47896" name="Group 217"/>
        <xdr:cNvGrpSpPr>
          <a:grpSpLocks/>
        </xdr:cNvGrpSpPr>
      </xdr:nvGrpSpPr>
      <xdr:grpSpPr bwMode="auto">
        <a:xfrm>
          <a:off x="6200775" y="15535275"/>
          <a:ext cx="66675" cy="371475"/>
          <a:chOff x="3331" y="5362"/>
          <a:chExt cx="96" cy="389"/>
        </a:xfrm>
      </xdr:grpSpPr>
      <xdr:sp macro="" textlink="">
        <xdr:nvSpPr>
          <xdr:cNvPr id="210" name="Line 218"/>
          <xdr:cNvSpPr>
            <a:spLocks noChangeShapeType="1"/>
          </xdr:cNvSpPr>
        </xdr:nvSpPr>
        <xdr:spPr bwMode="auto">
          <a:xfrm>
            <a:off x="3331" y="5701"/>
            <a:ext cx="96" cy="0"/>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11" name="Line 219"/>
          <xdr:cNvSpPr>
            <a:spLocks noChangeShapeType="1"/>
          </xdr:cNvSpPr>
        </xdr:nvSpPr>
        <xdr:spPr bwMode="auto">
          <a:xfrm>
            <a:off x="3386" y="5372"/>
            <a:ext cx="0" cy="90"/>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12" name="Line 220"/>
          <xdr:cNvSpPr>
            <a:spLocks noChangeShapeType="1"/>
          </xdr:cNvSpPr>
        </xdr:nvSpPr>
        <xdr:spPr bwMode="auto">
          <a:xfrm>
            <a:off x="3331" y="5751"/>
            <a:ext cx="96" cy="0"/>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13" name="Line 221"/>
          <xdr:cNvSpPr>
            <a:spLocks noChangeShapeType="1"/>
          </xdr:cNvSpPr>
        </xdr:nvSpPr>
        <xdr:spPr bwMode="auto">
          <a:xfrm flipV="1">
            <a:off x="3386" y="5651"/>
            <a:ext cx="0" cy="50"/>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14" name="Line 222"/>
          <xdr:cNvSpPr>
            <a:spLocks noChangeShapeType="1"/>
          </xdr:cNvSpPr>
        </xdr:nvSpPr>
        <xdr:spPr bwMode="auto">
          <a:xfrm flipH="1" flipV="1">
            <a:off x="3331" y="5472"/>
            <a:ext cx="55" cy="50"/>
          </a:xfrm>
          <a:prstGeom prst="line">
            <a:avLst/>
          </a:prstGeom>
          <a:noFill/>
          <a:ln w="9525">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p>
            <a:endParaRPr lang="ja-JP" altLang="en-US"/>
          </a:p>
        </xdr:txBody>
      </xdr:sp>
      <xdr:sp macro="" textlink="">
        <xdr:nvSpPr>
          <xdr:cNvPr id="215" name="AutoShape 223"/>
          <xdr:cNvSpPr>
            <a:spLocks/>
          </xdr:cNvSpPr>
        </xdr:nvSpPr>
        <xdr:spPr bwMode="auto">
          <a:xfrm>
            <a:off x="3345" y="5432"/>
            <a:ext cx="27" cy="30"/>
          </a:xfrm>
          <a:prstGeom prst="leftBracket">
            <a:avLst>
              <a:gd name="adj" fmla="val 62963"/>
            </a:avLst>
          </a:prstGeom>
          <a:noFill/>
          <a:ln w="9525">
            <a:solidFill>
              <a:srgbClr val="FF0000"/>
            </a:solidFill>
            <a:round/>
            <a:headEnd/>
            <a:tailEnd/>
          </a:ln>
          <a:effectLst/>
          <a:extLst>
            <a:ext uri="{909E8E84-426E-40DD-AFC4-6F175D3DCCD1}">
              <a14:hiddenFill xmlns:a14="http://schemas.microsoft.com/office/drawing/2010/main">
                <a:gradFill rotWithShape="0">
                  <a:gsLst>
                    <a:gs pos="0">
                      <a:srgbClr val="FF3399"/>
                    </a:gs>
                    <a:gs pos="100000">
                      <a:srgbClr val="FF5050"/>
                    </a:gs>
                  </a:gsLst>
                  <a:path path="shape">
                    <a:fillToRect l="50000" t="50000" r="50000" b="50000"/>
                  </a:path>
                </a:gra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sp macro="" textlink="">
        <xdr:nvSpPr>
          <xdr:cNvPr id="216" name="Oval 224"/>
          <xdr:cNvSpPr>
            <a:spLocks noChangeArrowheads="1"/>
          </xdr:cNvSpPr>
        </xdr:nvSpPr>
        <xdr:spPr bwMode="auto">
          <a:xfrm>
            <a:off x="3358" y="5362"/>
            <a:ext cx="27" cy="30"/>
          </a:xfrm>
          <a:prstGeom prst="ellipse">
            <a:avLst/>
          </a:prstGeom>
          <a:solidFill>
            <a:schemeClr val="tx1"/>
          </a:solidFill>
          <a:ln w="9525">
            <a:solidFill>
              <a:srgbClr val="FF0000"/>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grpSp>
        <xdr:nvGrpSpPr>
          <xdr:cNvPr id="47927" name="Group 225"/>
          <xdr:cNvGrpSpPr>
            <a:grpSpLocks/>
          </xdr:cNvGrpSpPr>
        </xdr:nvGrpSpPr>
        <xdr:grpSpPr bwMode="auto">
          <a:xfrm rot="5400000">
            <a:off x="3330" y="5561"/>
            <a:ext cx="136" cy="46"/>
            <a:chOff x="540" y="1035"/>
            <a:chExt cx="82" cy="16"/>
          </a:xfrm>
        </xdr:grpSpPr>
        <xdr:sp macro="" textlink="">
          <xdr:nvSpPr>
            <xdr:cNvPr id="47928" name="Freeform 226"/>
            <xdr:cNvSpPr>
              <a:spLocks/>
            </xdr:cNvSpPr>
          </xdr:nvSpPr>
          <xdr:spPr bwMode="auto">
            <a:xfrm>
              <a:off x="540"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29" name="Freeform 227"/>
            <xdr:cNvSpPr>
              <a:spLocks/>
            </xdr:cNvSpPr>
          </xdr:nvSpPr>
          <xdr:spPr bwMode="auto">
            <a:xfrm>
              <a:off x="56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30" name="Freeform 228"/>
            <xdr:cNvSpPr>
              <a:spLocks/>
            </xdr:cNvSpPr>
          </xdr:nvSpPr>
          <xdr:spPr bwMode="auto">
            <a:xfrm>
              <a:off x="581" y="1035"/>
              <a:ext cx="20"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7931" name="Freeform 229"/>
            <xdr:cNvSpPr>
              <a:spLocks/>
            </xdr:cNvSpPr>
          </xdr:nvSpPr>
          <xdr:spPr bwMode="auto">
            <a:xfrm>
              <a:off x="601" y="1035"/>
              <a:ext cx="21" cy="16"/>
            </a:xfrm>
            <a:custGeom>
              <a:avLst/>
              <a:gdLst>
                <a:gd name="T0" fmla="*/ 0 w 54"/>
                <a:gd name="T1" fmla="*/ 0 h 75"/>
                <a:gd name="T2" fmla="*/ 0 w 54"/>
                <a:gd name="T3" fmla="*/ 0 h 75"/>
                <a:gd name="T4" fmla="*/ 0 w 54"/>
                <a:gd name="T5" fmla="*/ 0 h 75"/>
                <a:gd name="T6" fmla="*/ 0 w 54"/>
                <a:gd name="T7" fmla="*/ 0 h 75"/>
                <a:gd name="T8" fmla="*/ 0 w 54"/>
                <a:gd name="T9" fmla="*/ 0 h 75"/>
                <a:gd name="T10" fmla="*/ 0 w 54"/>
                <a:gd name="T11" fmla="*/ 0 h 75"/>
                <a:gd name="T12" fmla="*/ 0 w 54"/>
                <a:gd name="T13" fmla="*/ 0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4" h="75">
                  <a:moveTo>
                    <a:pt x="1" y="74"/>
                  </a:moveTo>
                  <a:cubicBezTo>
                    <a:pt x="1" y="70"/>
                    <a:pt x="0" y="58"/>
                    <a:pt x="1" y="49"/>
                  </a:cubicBezTo>
                  <a:cubicBezTo>
                    <a:pt x="2" y="40"/>
                    <a:pt x="3" y="28"/>
                    <a:pt x="7" y="20"/>
                  </a:cubicBezTo>
                  <a:cubicBezTo>
                    <a:pt x="11" y="12"/>
                    <a:pt x="20" y="0"/>
                    <a:pt x="27" y="0"/>
                  </a:cubicBezTo>
                  <a:cubicBezTo>
                    <a:pt x="34" y="0"/>
                    <a:pt x="43" y="12"/>
                    <a:pt x="47" y="20"/>
                  </a:cubicBezTo>
                  <a:cubicBezTo>
                    <a:pt x="51" y="28"/>
                    <a:pt x="52" y="40"/>
                    <a:pt x="53" y="49"/>
                  </a:cubicBezTo>
                  <a:cubicBezTo>
                    <a:pt x="54" y="58"/>
                    <a:pt x="53" y="70"/>
                    <a:pt x="53" y="75"/>
                  </a:cubicBezTo>
                </a:path>
              </a:pathLst>
            </a:cu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twoCellAnchor>
    <xdr:from>
      <xdr:col>9</xdr:col>
      <xdr:colOff>57150</xdr:colOff>
      <xdr:row>89</xdr:row>
      <xdr:rowOff>57150</xdr:rowOff>
    </xdr:from>
    <xdr:to>
      <xdr:col>9</xdr:col>
      <xdr:colOff>57150</xdr:colOff>
      <xdr:row>90</xdr:row>
      <xdr:rowOff>104775</xdr:rowOff>
    </xdr:to>
    <xdr:sp macro="" textlink="">
      <xdr:nvSpPr>
        <xdr:cNvPr id="47897" name="Line 230"/>
        <xdr:cNvSpPr>
          <a:spLocks noChangeShapeType="1"/>
        </xdr:cNvSpPr>
      </xdr:nvSpPr>
      <xdr:spPr bwMode="auto">
        <a:xfrm flipV="1">
          <a:off x="6229350" y="15316200"/>
          <a:ext cx="0" cy="21907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8</xdr:col>
      <xdr:colOff>504825</xdr:colOff>
      <xdr:row>89</xdr:row>
      <xdr:rowOff>66675</xdr:rowOff>
    </xdr:from>
    <xdr:to>
      <xdr:col>8</xdr:col>
      <xdr:colOff>647700</xdr:colOff>
      <xdr:row>92</xdr:row>
      <xdr:rowOff>123825</xdr:rowOff>
    </xdr:to>
    <xdr:grpSp>
      <xdr:nvGrpSpPr>
        <xdr:cNvPr id="47898" name="Group 231"/>
        <xdr:cNvGrpSpPr>
          <a:grpSpLocks/>
        </xdr:cNvGrpSpPr>
      </xdr:nvGrpSpPr>
      <xdr:grpSpPr bwMode="auto">
        <a:xfrm>
          <a:off x="5991225" y="15325725"/>
          <a:ext cx="142875" cy="571500"/>
          <a:chOff x="3306" y="5433"/>
          <a:chExt cx="91" cy="360"/>
        </a:xfrm>
      </xdr:grpSpPr>
      <xdr:sp macro="" textlink="">
        <xdr:nvSpPr>
          <xdr:cNvPr id="208" name="Oval 232"/>
          <xdr:cNvSpPr>
            <a:spLocks noChangeArrowheads="1"/>
          </xdr:cNvSpPr>
        </xdr:nvSpPr>
        <xdr:spPr bwMode="auto">
          <a:xfrm>
            <a:off x="3306" y="5703"/>
            <a:ext cx="91" cy="90"/>
          </a:xfrm>
          <a:prstGeom prst="ellipse">
            <a:avLst/>
          </a:prstGeom>
          <a:noFill/>
          <a:ln w="9525">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defRPr/>
            </a:pPr>
            <a:r>
              <a:rPr lang="ja-JP" altLang="en-US" sz="800">
                <a:solidFill>
                  <a:schemeClr val="tx1"/>
                </a:solidFill>
                <a:effectLst>
                  <a:outerShdw blurRad="38100" dist="38100" dir="2700000" algn="tl">
                    <a:srgbClr val="C0C0C0"/>
                  </a:outerShdw>
                </a:effectLst>
                <a:latin typeface="HG丸ｺﾞｼｯｸM-PRO" panose="020F0600000000000000" pitchFamily="50" charset="-128"/>
              </a:rPr>
              <a:t>Ｍ</a:t>
            </a:r>
          </a:p>
        </xdr:txBody>
      </xdr:sp>
      <xdr:sp macro="" textlink="">
        <xdr:nvSpPr>
          <xdr:cNvPr id="47919" name="Line 233"/>
          <xdr:cNvSpPr>
            <a:spLocks noChangeShapeType="1"/>
          </xdr:cNvSpPr>
        </xdr:nvSpPr>
        <xdr:spPr bwMode="auto">
          <a:xfrm>
            <a:off x="3354" y="5433"/>
            <a:ext cx="0" cy="272"/>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grpSp>
    <xdr:clientData/>
  </xdr:twoCellAnchor>
  <xdr:twoCellAnchor>
    <xdr:from>
      <xdr:col>5</xdr:col>
      <xdr:colOff>434975</xdr:colOff>
      <xdr:row>85</xdr:row>
      <xdr:rowOff>23813</xdr:rowOff>
    </xdr:from>
    <xdr:to>
      <xdr:col>6</xdr:col>
      <xdr:colOff>398463</xdr:colOff>
      <xdr:row>87</xdr:row>
      <xdr:rowOff>163806</xdr:rowOff>
    </xdr:to>
    <xdr:sp macro="" textlink="">
      <xdr:nvSpPr>
        <xdr:cNvPr id="189" name="AutoShape 234"/>
        <xdr:cNvSpPr>
          <a:spLocks noChangeArrowheads="1"/>
        </xdr:cNvSpPr>
      </xdr:nvSpPr>
      <xdr:spPr bwMode="auto">
        <a:xfrm>
          <a:off x="3863975" y="14597063"/>
          <a:ext cx="649288" cy="482893"/>
        </a:xfrm>
        <a:prstGeom prst="wedgeRoundRectCallout">
          <a:avLst>
            <a:gd name="adj1" fmla="val 56602"/>
            <a:gd name="adj2" fmla="val 2778"/>
            <a:gd name="adj3" fmla="val 16667"/>
          </a:avLst>
        </a:prstGeom>
        <a:solidFill>
          <a:schemeClr val="bg1"/>
        </a:solidFill>
        <a:ln w="9525">
          <a:solidFill>
            <a:srgbClr val="0000FF"/>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18000" rIns="18000" bIns="18000">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ja-JP" altLang="en-US" sz="800">
              <a:solidFill>
                <a:schemeClr val="tx1"/>
              </a:solidFill>
              <a:latin typeface="HG丸ｺﾞｼｯｸM-PRO" panose="020F0600000000000000" pitchFamily="50" charset="-128"/>
            </a:rPr>
            <a:t>集中設置によるメリットあり</a:t>
          </a:r>
        </a:p>
      </xdr:txBody>
    </xdr:sp>
    <xdr:clientData/>
  </xdr:twoCellAnchor>
  <xdr:twoCellAnchor>
    <xdr:from>
      <xdr:col>7</xdr:col>
      <xdr:colOff>161925</xdr:colOff>
      <xdr:row>88</xdr:row>
      <xdr:rowOff>76200</xdr:rowOff>
    </xdr:from>
    <xdr:to>
      <xdr:col>7</xdr:col>
      <xdr:colOff>352425</xdr:colOff>
      <xdr:row>89</xdr:row>
      <xdr:rowOff>57150</xdr:rowOff>
    </xdr:to>
    <xdr:sp macro="" textlink="">
      <xdr:nvSpPr>
        <xdr:cNvPr id="47900" name="Freeform 235"/>
        <xdr:cNvSpPr>
          <a:spLocks/>
        </xdr:cNvSpPr>
      </xdr:nvSpPr>
      <xdr:spPr bwMode="auto">
        <a:xfrm>
          <a:off x="4962525" y="15163800"/>
          <a:ext cx="190500" cy="152400"/>
        </a:xfrm>
        <a:custGeom>
          <a:avLst/>
          <a:gdLst>
            <a:gd name="T0" fmla="*/ 2147483646 w 117"/>
            <a:gd name="T1" fmla="*/ 2147483646 h 94"/>
            <a:gd name="T2" fmla="*/ 2147483646 w 117"/>
            <a:gd name="T3" fmla="*/ 2147483646 h 94"/>
            <a:gd name="T4" fmla="*/ 2147483646 w 117"/>
            <a:gd name="T5" fmla="*/ 0 h 94"/>
            <a:gd name="T6" fmla="*/ 0 w 117"/>
            <a:gd name="T7" fmla="*/ 2147483646 h 9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7" h="94">
              <a:moveTo>
                <a:pt x="26" y="94"/>
              </a:moveTo>
              <a:lnTo>
                <a:pt x="117" y="94"/>
              </a:lnTo>
              <a:lnTo>
                <a:pt x="117" y="0"/>
              </a:lnTo>
              <a:lnTo>
                <a:pt x="0" y="1"/>
              </a:lnTo>
            </a:path>
          </a:pathLst>
        </a:custGeom>
        <a:noFill/>
        <a:ln w="9525">
          <a:solidFill>
            <a:srgbClr val="0000FF"/>
          </a:solidFill>
          <a:round/>
          <a:headEnd type="none" w="med" len="med"/>
          <a:tailEnd type="triangle" w="med" len="med"/>
        </a:ln>
        <a:effectLst/>
        <a:extLst>
          <a:ext uri="{909E8E84-426E-40DD-AFC4-6F175D3DCCD1}">
            <a14:hiddenFill xmlns:a14="http://schemas.microsoft.com/office/drawing/2010/main">
              <a:solidFill>
                <a:srgbClr val="5B9BD5"/>
              </a:solid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9</xdr:col>
      <xdr:colOff>133350</xdr:colOff>
      <xdr:row>92</xdr:row>
      <xdr:rowOff>114300</xdr:rowOff>
    </xdr:from>
    <xdr:to>
      <xdr:col>9</xdr:col>
      <xdr:colOff>314325</xdr:colOff>
      <xdr:row>93</xdr:row>
      <xdr:rowOff>85725</xdr:rowOff>
    </xdr:to>
    <xdr:sp macro="" textlink="">
      <xdr:nvSpPr>
        <xdr:cNvPr id="47901" name="Freeform 236"/>
        <xdr:cNvSpPr>
          <a:spLocks/>
        </xdr:cNvSpPr>
      </xdr:nvSpPr>
      <xdr:spPr bwMode="auto">
        <a:xfrm>
          <a:off x="6305550" y="15887700"/>
          <a:ext cx="180975" cy="142875"/>
        </a:xfrm>
        <a:custGeom>
          <a:avLst/>
          <a:gdLst>
            <a:gd name="T0" fmla="*/ 2147483646 w 117"/>
            <a:gd name="T1" fmla="*/ 2147483646 h 94"/>
            <a:gd name="T2" fmla="*/ 2147483646 w 117"/>
            <a:gd name="T3" fmla="*/ 2147483646 h 94"/>
            <a:gd name="T4" fmla="*/ 2147483646 w 117"/>
            <a:gd name="T5" fmla="*/ 0 h 94"/>
            <a:gd name="T6" fmla="*/ 0 w 117"/>
            <a:gd name="T7" fmla="*/ 2147483646 h 94"/>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7" h="94">
              <a:moveTo>
                <a:pt x="26" y="94"/>
              </a:moveTo>
              <a:lnTo>
                <a:pt x="117" y="94"/>
              </a:lnTo>
              <a:lnTo>
                <a:pt x="117" y="0"/>
              </a:lnTo>
              <a:lnTo>
                <a:pt x="0" y="1"/>
              </a:lnTo>
            </a:path>
          </a:pathLst>
        </a:custGeom>
        <a:noFill/>
        <a:ln w="9525">
          <a:solidFill>
            <a:srgbClr val="FF0000"/>
          </a:solidFill>
          <a:round/>
          <a:headEnd type="none" w="med" len="med"/>
          <a:tailEnd type="triangle" w="med" len="med"/>
        </a:ln>
        <a:effectLst/>
        <a:extLst>
          <a:ext uri="{909E8E84-426E-40DD-AFC4-6F175D3DCCD1}">
            <a14:hiddenFill xmlns:a14="http://schemas.microsoft.com/office/drawing/2010/main">
              <a:solidFill>
                <a:srgbClr val="5B9BD5"/>
              </a:solid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8</xdr:col>
      <xdr:colOff>247650</xdr:colOff>
      <xdr:row>92</xdr:row>
      <xdr:rowOff>95250</xdr:rowOff>
    </xdr:from>
    <xdr:to>
      <xdr:col>8</xdr:col>
      <xdr:colOff>438150</xdr:colOff>
      <xdr:row>93</xdr:row>
      <xdr:rowOff>19050</xdr:rowOff>
    </xdr:to>
    <xdr:sp macro="" textlink="">
      <xdr:nvSpPr>
        <xdr:cNvPr id="47902" name="Freeform 237"/>
        <xdr:cNvSpPr>
          <a:spLocks/>
        </xdr:cNvSpPr>
      </xdr:nvSpPr>
      <xdr:spPr bwMode="auto">
        <a:xfrm>
          <a:off x="5734050" y="15868650"/>
          <a:ext cx="190500" cy="95250"/>
        </a:xfrm>
        <a:custGeom>
          <a:avLst/>
          <a:gdLst>
            <a:gd name="T0" fmla="*/ 2147483646 w 117"/>
            <a:gd name="T1" fmla="*/ 2147483646 h 94"/>
            <a:gd name="T2" fmla="*/ 2147483646 w 117"/>
            <a:gd name="T3" fmla="*/ 0 h 94"/>
            <a:gd name="T4" fmla="*/ 0 w 117"/>
            <a:gd name="T5" fmla="*/ 2147483646 h 94"/>
            <a:gd name="T6" fmla="*/ 0 60000 65536"/>
            <a:gd name="T7" fmla="*/ 0 60000 65536"/>
            <a:gd name="T8" fmla="*/ 0 60000 65536"/>
          </a:gdLst>
          <a:ahLst/>
          <a:cxnLst>
            <a:cxn ang="T6">
              <a:pos x="T0" y="T1"/>
            </a:cxn>
            <a:cxn ang="T7">
              <a:pos x="T2" y="T3"/>
            </a:cxn>
            <a:cxn ang="T8">
              <a:pos x="T4" y="T5"/>
            </a:cxn>
          </a:cxnLst>
          <a:rect l="0" t="0" r="r" b="b"/>
          <a:pathLst>
            <a:path w="117" h="94">
              <a:moveTo>
                <a:pt x="117" y="94"/>
              </a:moveTo>
              <a:lnTo>
                <a:pt x="117" y="0"/>
              </a:lnTo>
              <a:lnTo>
                <a:pt x="0" y="1"/>
              </a:lnTo>
            </a:path>
          </a:pathLst>
        </a:custGeom>
        <a:noFill/>
        <a:ln w="9525">
          <a:solidFill>
            <a:srgbClr val="FF0000"/>
          </a:solidFill>
          <a:round/>
          <a:headEnd type="none" w="med" len="med"/>
          <a:tailEnd type="triangle" w="med" len="med"/>
        </a:ln>
        <a:effectLst/>
        <a:extLst>
          <a:ext uri="{909E8E84-426E-40DD-AFC4-6F175D3DCCD1}">
            <a14:hiddenFill xmlns:a14="http://schemas.microsoft.com/office/drawing/2010/main">
              <a:solidFill>
                <a:srgbClr val="5B9BD5"/>
              </a:solid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editAs="oneCell">
    <xdr:from>
      <xdr:col>0</xdr:col>
      <xdr:colOff>333375</xdr:colOff>
      <xdr:row>82</xdr:row>
      <xdr:rowOff>133350</xdr:rowOff>
    </xdr:from>
    <xdr:to>
      <xdr:col>5</xdr:col>
      <xdr:colOff>361950</xdr:colOff>
      <xdr:row>94</xdr:row>
      <xdr:rowOff>28575</xdr:rowOff>
    </xdr:to>
    <xdr:pic>
      <xdr:nvPicPr>
        <xdr:cNvPr id="47903" name="tabl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33375" y="14192250"/>
          <a:ext cx="34575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263525</xdr:colOff>
      <xdr:row>94</xdr:row>
      <xdr:rowOff>20638</xdr:rowOff>
    </xdr:from>
    <xdr:to>
      <xdr:col>9</xdr:col>
      <xdr:colOff>427038</xdr:colOff>
      <xdr:row>95</xdr:row>
      <xdr:rowOff>91562</xdr:rowOff>
    </xdr:to>
    <xdr:sp macro="" textlink="">
      <xdr:nvSpPr>
        <xdr:cNvPr id="194" name="Rectangle 256"/>
        <xdr:cNvSpPr>
          <a:spLocks noChangeArrowheads="1"/>
        </xdr:cNvSpPr>
      </xdr:nvSpPr>
      <xdr:spPr bwMode="auto">
        <a:xfrm>
          <a:off x="263525" y="16136938"/>
          <a:ext cx="6335713" cy="24237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en-US" altLang="ja-JP" sz="900">
              <a:solidFill>
                <a:schemeClr val="tx1"/>
              </a:solidFill>
              <a:latin typeface="Arial" panose="020B0604020202020204" pitchFamily="34" charset="0"/>
            </a:rPr>
            <a:t>※</a:t>
          </a:r>
          <a:r>
            <a:rPr lang="ja-JP" altLang="en-US" sz="900">
              <a:solidFill>
                <a:schemeClr val="tx1"/>
              </a:solidFill>
              <a:latin typeface="Arial" panose="020B0604020202020204" pitchFamily="34" charset="0"/>
            </a:rPr>
            <a:t>改善される力率や，電力損失の減少量，設置費用等はお客さまの設備利用状況等により異なります。</a:t>
          </a:r>
        </a:p>
      </xdr:txBody>
    </xdr:sp>
    <xdr:clientData/>
  </xdr:twoCellAnchor>
  <xdr:twoCellAnchor>
    <xdr:from>
      <xdr:col>0</xdr:col>
      <xdr:colOff>128588</xdr:colOff>
      <xdr:row>101</xdr:row>
      <xdr:rowOff>74613</xdr:rowOff>
    </xdr:from>
    <xdr:to>
      <xdr:col>9</xdr:col>
      <xdr:colOff>436563</xdr:colOff>
      <xdr:row>103</xdr:row>
      <xdr:rowOff>144134</xdr:rowOff>
    </xdr:to>
    <xdr:sp macro="" textlink="">
      <xdr:nvSpPr>
        <xdr:cNvPr id="195" name="Text Box 259"/>
        <xdr:cNvSpPr txBox="1">
          <a:spLocks noChangeArrowheads="1"/>
        </xdr:cNvSpPr>
      </xdr:nvSpPr>
      <xdr:spPr bwMode="auto">
        <a:xfrm>
          <a:off x="128588" y="17391063"/>
          <a:ext cx="6480175" cy="412421"/>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lnSpc>
              <a:spcPct val="80000"/>
            </a:lnSpc>
            <a:spcBef>
              <a:spcPct val="50000"/>
            </a:spcBef>
          </a:pPr>
          <a:r>
            <a:rPr lang="ja-JP" altLang="en-US" sz="800">
              <a:solidFill>
                <a:schemeClr val="tx1"/>
              </a:solidFill>
              <a:latin typeface="Arial" panose="020B0604020202020204" pitchFamily="34" charset="0"/>
              <a:ea typeface="ＭＳ ゴシック" panose="020B0609070205080204" pitchFamily="49" charset="-128"/>
            </a:rPr>
            <a:t>本資料は，配電系統や高圧お客さまの力率調査ならびに力率適正化策の検討結果を取りまとめた（社）電気協同研究会報告書第</a:t>
          </a:r>
          <a:r>
            <a:rPr lang="en-US" altLang="ja-JP" sz="800">
              <a:solidFill>
                <a:schemeClr val="tx1"/>
              </a:solidFill>
              <a:latin typeface="Arial" panose="020B0604020202020204" pitchFamily="34" charset="0"/>
              <a:ea typeface="ＭＳ ゴシック" panose="020B0609070205080204" pitchFamily="49" charset="-128"/>
            </a:rPr>
            <a:t>66</a:t>
          </a:r>
          <a:r>
            <a:rPr lang="ja-JP" altLang="en-US" sz="800">
              <a:solidFill>
                <a:schemeClr val="tx1"/>
              </a:solidFill>
              <a:latin typeface="Arial" panose="020B0604020202020204" pitchFamily="34" charset="0"/>
              <a:ea typeface="ＭＳ ゴシック" panose="020B0609070205080204" pitchFamily="49" charset="-128"/>
            </a:rPr>
            <a:t>巻第</a:t>
          </a:r>
          <a:r>
            <a:rPr lang="en-US" altLang="ja-JP" sz="800">
              <a:solidFill>
                <a:schemeClr val="tx1"/>
              </a:solidFill>
              <a:latin typeface="Arial" panose="020B0604020202020204" pitchFamily="34" charset="0"/>
              <a:ea typeface="ＭＳ ゴシック" panose="020B0609070205080204" pitchFamily="49" charset="-128"/>
            </a:rPr>
            <a:t>1</a:t>
          </a:r>
          <a:r>
            <a:rPr lang="ja-JP" altLang="en-US" sz="800">
              <a:solidFill>
                <a:schemeClr val="tx1"/>
              </a:solidFill>
              <a:latin typeface="Arial" panose="020B0604020202020204" pitchFamily="34" charset="0"/>
              <a:ea typeface="ＭＳ ゴシック" panose="020B0609070205080204" pitchFamily="49" charset="-128"/>
            </a:rPr>
            <a:t>号「配電系統における力率問題とその対応」の内容について，高圧受電設備の設置者さまおよび設計・施工・管理に携わる方々向けに編集したものです。</a:t>
          </a:r>
        </a:p>
      </xdr:txBody>
    </xdr:sp>
    <xdr:clientData/>
  </xdr:twoCellAnchor>
  <xdr:twoCellAnchor>
    <xdr:from>
      <xdr:col>0</xdr:col>
      <xdr:colOff>123825</xdr:colOff>
      <xdr:row>79</xdr:row>
      <xdr:rowOff>38100</xdr:rowOff>
    </xdr:from>
    <xdr:to>
      <xdr:col>0</xdr:col>
      <xdr:colOff>123825</xdr:colOff>
      <xdr:row>101</xdr:row>
      <xdr:rowOff>9525</xdr:rowOff>
    </xdr:to>
    <xdr:sp macro="" textlink="">
      <xdr:nvSpPr>
        <xdr:cNvPr id="47906" name="Line 276"/>
        <xdr:cNvSpPr>
          <a:spLocks noChangeShapeType="1"/>
        </xdr:cNvSpPr>
      </xdr:nvSpPr>
      <xdr:spPr bwMode="auto">
        <a:xfrm>
          <a:off x="123825" y="13582650"/>
          <a:ext cx="0" cy="3743325"/>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123825</xdr:colOff>
      <xdr:row>101</xdr:row>
      <xdr:rowOff>9525</xdr:rowOff>
    </xdr:from>
    <xdr:to>
      <xdr:col>10</xdr:col>
      <xdr:colOff>0</xdr:colOff>
      <xdr:row>101</xdr:row>
      <xdr:rowOff>9525</xdr:rowOff>
    </xdr:to>
    <xdr:grpSp>
      <xdr:nvGrpSpPr>
        <xdr:cNvPr id="47907" name="Group 277"/>
        <xdr:cNvGrpSpPr>
          <a:grpSpLocks/>
        </xdr:cNvGrpSpPr>
      </xdr:nvGrpSpPr>
      <xdr:grpSpPr bwMode="auto">
        <a:xfrm>
          <a:off x="123825" y="17325975"/>
          <a:ext cx="6734175" cy="0"/>
          <a:chOff x="73" y="1811"/>
          <a:chExt cx="4247" cy="25"/>
        </a:xfrm>
      </xdr:grpSpPr>
      <xdr:sp macro="" textlink="">
        <xdr:nvSpPr>
          <xdr:cNvPr id="47916" name="Line 278"/>
          <xdr:cNvSpPr>
            <a:spLocks noChangeShapeType="1"/>
          </xdr:cNvSpPr>
        </xdr:nvSpPr>
        <xdr:spPr bwMode="auto">
          <a:xfrm>
            <a:off x="73" y="1811"/>
            <a:ext cx="4247" cy="0"/>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207" name="Rectangle 279"/>
          <xdr:cNvSpPr>
            <a:spLocks noChangeArrowheads="1"/>
          </xdr:cNvSpPr>
        </xdr:nvSpPr>
        <xdr:spPr bwMode="auto">
          <a:xfrm>
            <a:off x="1537293149813" y="17325975"/>
            <a:ext cx="4199" cy="0"/>
          </a:xfrm>
          <a:prstGeom prst="rect">
            <a:avLst/>
          </a:prstGeom>
          <a:solidFill>
            <a:srgbClr val="00CC00">
              <a:alpha val="70195"/>
            </a:srgbClr>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0</xdr:col>
      <xdr:colOff>114300</xdr:colOff>
      <xdr:row>56</xdr:row>
      <xdr:rowOff>95250</xdr:rowOff>
    </xdr:from>
    <xdr:to>
      <xdr:col>0</xdr:col>
      <xdr:colOff>123825</xdr:colOff>
      <xdr:row>76</xdr:row>
      <xdr:rowOff>47625</xdr:rowOff>
    </xdr:to>
    <xdr:sp macro="" textlink="">
      <xdr:nvSpPr>
        <xdr:cNvPr id="47908" name="Line 280"/>
        <xdr:cNvSpPr>
          <a:spLocks noChangeShapeType="1"/>
        </xdr:cNvSpPr>
      </xdr:nvSpPr>
      <xdr:spPr bwMode="auto">
        <a:xfrm>
          <a:off x="114300" y="9696450"/>
          <a:ext cx="9525" cy="3381375"/>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123825</xdr:colOff>
      <xdr:row>76</xdr:row>
      <xdr:rowOff>47625</xdr:rowOff>
    </xdr:from>
    <xdr:to>
      <xdr:col>10</xdr:col>
      <xdr:colOff>0</xdr:colOff>
      <xdr:row>76</xdr:row>
      <xdr:rowOff>47625</xdr:rowOff>
    </xdr:to>
    <xdr:grpSp>
      <xdr:nvGrpSpPr>
        <xdr:cNvPr id="47909" name="Group 281"/>
        <xdr:cNvGrpSpPr>
          <a:grpSpLocks/>
        </xdr:cNvGrpSpPr>
      </xdr:nvGrpSpPr>
      <xdr:grpSpPr bwMode="auto">
        <a:xfrm>
          <a:off x="123825" y="13077825"/>
          <a:ext cx="6734175" cy="0"/>
          <a:chOff x="73" y="1811"/>
          <a:chExt cx="4247" cy="25"/>
        </a:xfrm>
      </xdr:grpSpPr>
      <xdr:sp macro="" textlink="">
        <xdr:nvSpPr>
          <xdr:cNvPr id="47914" name="Line 282"/>
          <xdr:cNvSpPr>
            <a:spLocks noChangeShapeType="1"/>
          </xdr:cNvSpPr>
        </xdr:nvSpPr>
        <xdr:spPr bwMode="auto">
          <a:xfrm>
            <a:off x="73" y="1811"/>
            <a:ext cx="4247" cy="0"/>
          </a:xfrm>
          <a:prstGeom prst="line">
            <a:avLst/>
          </a:prstGeom>
          <a:noFill/>
          <a:ln w="12700">
            <a:solidFill>
              <a:srgbClr val="008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205" name="Rectangle 283"/>
          <xdr:cNvSpPr>
            <a:spLocks noChangeArrowheads="1"/>
          </xdr:cNvSpPr>
        </xdr:nvSpPr>
        <xdr:spPr bwMode="auto">
          <a:xfrm>
            <a:off x="1537293149813" y="13077825"/>
            <a:ext cx="4199" cy="0"/>
          </a:xfrm>
          <a:prstGeom prst="rect">
            <a:avLst/>
          </a:prstGeom>
          <a:solidFill>
            <a:srgbClr val="00CC00">
              <a:alpha val="70195"/>
            </a:srgbClr>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0</xdr:col>
      <xdr:colOff>0</xdr:colOff>
      <xdr:row>54</xdr:row>
      <xdr:rowOff>6350</xdr:rowOff>
    </xdr:from>
    <xdr:to>
      <xdr:col>0</xdr:col>
      <xdr:colOff>360363</xdr:colOff>
      <xdr:row>56</xdr:row>
      <xdr:rowOff>23813</xdr:rowOff>
    </xdr:to>
    <xdr:sp macro="" textlink="">
      <xdr:nvSpPr>
        <xdr:cNvPr id="200" name="Rectangle 285"/>
        <xdr:cNvSpPr>
          <a:spLocks noChangeArrowheads="1"/>
        </xdr:cNvSpPr>
      </xdr:nvSpPr>
      <xdr:spPr bwMode="auto">
        <a:xfrm>
          <a:off x="0" y="9264650"/>
          <a:ext cx="360363" cy="360363"/>
        </a:xfrm>
        <a:prstGeom prst="rect">
          <a:avLst/>
        </a:prstGeom>
        <a:solidFill>
          <a:srgbClr val="008000"/>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ja-JP" altLang="en-US" sz="1600" b="1">
              <a:solidFill>
                <a:schemeClr val="bg1"/>
              </a:solidFill>
              <a:latin typeface="Century Gothic" panose="020B0502020202020204" pitchFamily="34" charset="0"/>
              <a:ea typeface="ＭＳ Ｐゴシック" panose="020B0600070205080204" pitchFamily="50" charset="-128"/>
            </a:rPr>
            <a:t>４</a:t>
          </a:r>
          <a:r>
            <a:rPr lang="en-US" altLang="ja-JP" sz="1600" b="1">
              <a:solidFill>
                <a:schemeClr val="bg1"/>
              </a:solidFill>
              <a:latin typeface="Century Gothic" panose="020B0502020202020204" pitchFamily="34" charset="0"/>
              <a:ea typeface="ＭＳ Ｐゴシック" panose="020B0600070205080204" pitchFamily="50" charset="-128"/>
            </a:rPr>
            <a:t>.</a:t>
          </a:r>
          <a:endParaRPr lang="ja-JP" altLang="en-US" sz="1600" b="1">
            <a:solidFill>
              <a:schemeClr val="bg1"/>
            </a:solidFill>
            <a:latin typeface="Century Gothic" panose="020B0502020202020204" pitchFamily="34" charset="0"/>
            <a:ea typeface="ＭＳ Ｐゴシック" panose="020B0600070205080204" pitchFamily="50" charset="-128"/>
          </a:endParaRPr>
        </a:p>
      </xdr:txBody>
    </xdr:sp>
    <xdr:clientData/>
  </xdr:twoCellAnchor>
  <xdr:twoCellAnchor>
    <xdr:from>
      <xdr:col>0</xdr:col>
      <xdr:colOff>3175</xdr:colOff>
      <xdr:row>76</xdr:row>
      <xdr:rowOff>155575</xdr:rowOff>
    </xdr:from>
    <xdr:to>
      <xdr:col>0</xdr:col>
      <xdr:colOff>363538</xdr:colOff>
      <xdr:row>79</xdr:row>
      <xdr:rowOff>1588</xdr:rowOff>
    </xdr:to>
    <xdr:sp macro="" textlink="">
      <xdr:nvSpPr>
        <xdr:cNvPr id="201" name="Rectangle 286"/>
        <xdr:cNvSpPr>
          <a:spLocks noChangeArrowheads="1"/>
        </xdr:cNvSpPr>
      </xdr:nvSpPr>
      <xdr:spPr bwMode="auto">
        <a:xfrm>
          <a:off x="3175" y="13185775"/>
          <a:ext cx="360363" cy="360363"/>
        </a:xfrm>
        <a:prstGeom prst="rect">
          <a:avLst/>
        </a:prstGeom>
        <a:solidFill>
          <a:srgbClr val="008000"/>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algn="ctr" eaLnBrk="1" hangingPunct="1"/>
          <a:r>
            <a:rPr lang="ja-JP" altLang="en-US" sz="1600" b="1">
              <a:solidFill>
                <a:schemeClr val="bg1"/>
              </a:solidFill>
              <a:latin typeface="Century Gothic" panose="020B0502020202020204" pitchFamily="34" charset="0"/>
              <a:ea typeface="ＭＳ Ｐゴシック" panose="020B0600070205080204" pitchFamily="50" charset="-128"/>
            </a:rPr>
            <a:t>５</a:t>
          </a:r>
          <a:r>
            <a:rPr lang="en-US" altLang="ja-JP" sz="1600" b="1">
              <a:solidFill>
                <a:schemeClr val="bg1"/>
              </a:solidFill>
              <a:latin typeface="Century Gothic" panose="020B0502020202020204" pitchFamily="34" charset="0"/>
              <a:ea typeface="ＭＳ Ｐゴシック" panose="020B0600070205080204" pitchFamily="50" charset="-128"/>
            </a:rPr>
            <a:t>.</a:t>
          </a:r>
          <a:endParaRPr lang="ja-JP" altLang="en-US" sz="1600" b="1">
            <a:solidFill>
              <a:schemeClr val="bg1"/>
            </a:solidFill>
            <a:latin typeface="Century Gothic" panose="020B0502020202020204" pitchFamily="34" charset="0"/>
            <a:ea typeface="ＭＳ Ｐゴシック" panose="020B0600070205080204" pitchFamily="50" charset="-128"/>
          </a:endParaRPr>
        </a:p>
      </xdr:txBody>
    </xdr:sp>
    <xdr:clientData/>
  </xdr:twoCellAnchor>
  <xdr:twoCellAnchor>
    <xdr:from>
      <xdr:col>5</xdr:col>
      <xdr:colOff>1588</xdr:colOff>
      <xdr:row>70</xdr:row>
      <xdr:rowOff>47625</xdr:rowOff>
    </xdr:from>
    <xdr:to>
      <xdr:col>9</xdr:col>
      <xdr:colOff>269875</xdr:colOff>
      <xdr:row>72</xdr:row>
      <xdr:rowOff>63798</xdr:rowOff>
    </xdr:to>
    <xdr:sp macro="" textlink="">
      <xdr:nvSpPr>
        <xdr:cNvPr id="202" name="Text Box 289"/>
        <xdr:cNvSpPr txBox="1">
          <a:spLocks noChangeArrowheads="1"/>
        </xdr:cNvSpPr>
      </xdr:nvSpPr>
      <xdr:spPr bwMode="auto">
        <a:xfrm>
          <a:off x="3430588" y="12049125"/>
          <a:ext cx="3011487" cy="359073"/>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en-US" altLang="ja-JP" sz="800">
              <a:solidFill>
                <a:srgbClr val="0000FF"/>
              </a:solidFill>
            </a:rPr>
            <a:t>※</a:t>
          </a:r>
          <a:r>
            <a:rPr lang="ja-JP" altLang="en-US" sz="800">
              <a:solidFill>
                <a:srgbClr val="0000FF"/>
              </a:solidFill>
            </a:rPr>
            <a:t>平均</a:t>
          </a:r>
          <a:r>
            <a:rPr lang="en-US" altLang="ja-JP" sz="800">
              <a:solidFill>
                <a:srgbClr val="0000FF"/>
              </a:solidFill>
            </a:rPr>
            <a:t>-2σ</a:t>
          </a:r>
          <a:r>
            <a:rPr lang="ja-JP" altLang="en-US" sz="800">
              <a:solidFill>
                <a:srgbClr val="0000FF"/>
              </a:solidFill>
            </a:rPr>
            <a:t>・平均</a:t>
          </a:r>
          <a:r>
            <a:rPr lang="en-US" altLang="ja-JP" sz="800">
              <a:solidFill>
                <a:srgbClr val="0000FF"/>
              </a:solidFill>
            </a:rPr>
            <a:t>+2σ</a:t>
          </a:r>
          <a:r>
            <a:rPr lang="ja-JP" altLang="en-US" sz="800">
              <a:solidFill>
                <a:srgbClr val="0000FF"/>
              </a:solidFill>
            </a:rPr>
            <a:t>とは･･･電気協同研究で実測したうち，</a:t>
          </a:r>
        </a:p>
        <a:p>
          <a:pPr eaLnBrk="1" hangingPunct="1"/>
          <a:r>
            <a:rPr lang="ja-JP" altLang="en-US" sz="800">
              <a:solidFill>
                <a:srgbClr val="0000FF"/>
              </a:solidFill>
            </a:rPr>
            <a:t>　</a:t>
          </a:r>
          <a:r>
            <a:rPr lang="en-US" altLang="ja-JP" sz="800">
              <a:solidFill>
                <a:srgbClr val="0000FF"/>
              </a:solidFill>
            </a:rPr>
            <a:t>95%</a:t>
          </a:r>
          <a:r>
            <a:rPr lang="ja-JP" altLang="en-US" sz="800">
              <a:solidFill>
                <a:srgbClr val="0000FF"/>
              </a:solidFill>
            </a:rPr>
            <a:t>のお客さまの力率がこの範囲にあることを意味します。</a:t>
          </a:r>
        </a:p>
      </xdr:txBody>
    </xdr:sp>
    <xdr:clientData/>
  </xdr:twoCellAnchor>
  <xdr:twoCellAnchor>
    <xdr:from>
      <xdr:col>2</xdr:col>
      <xdr:colOff>666750</xdr:colOff>
      <xdr:row>75</xdr:row>
      <xdr:rowOff>66675</xdr:rowOff>
    </xdr:from>
    <xdr:to>
      <xdr:col>9</xdr:col>
      <xdr:colOff>676275</xdr:colOff>
      <xdr:row>76</xdr:row>
      <xdr:rowOff>120928</xdr:rowOff>
    </xdr:to>
    <xdr:sp macro="" textlink="">
      <xdr:nvSpPr>
        <xdr:cNvPr id="203" name="Text Box 290"/>
        <xdr:cNvSpPr txBox="1">
          <a:spLocks noChangeArrowheads="1"/>
        </xdr:cNvSpPr>
      </xdr:nvSpPr>
      <xdr:spPr bwMode="auto">
        <a:xfrm>
          <a:off x="2038350" y="12925425"/>
          <a:ext cx="4810125" cy="225703"/>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rgbClr val="000066"/>
              </a:solidFill>
              <a:latin typeface="Times" panose="02020603050405020304" pitchFamily="18" charset="0"/>
              <a:ea typeface="HG丸ｺﾞｼｯｸM-PRO" panose="020F0600000000000000" pitchFamily="50" charset="-128"/>
              <a:cs typeface="+mn-cs"/>
            </a:defRPr>
          </a:lvl5pPr>
          <a:lvl6pPr marL="22860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6pPr>
          <a:lvl7pPr marL="27432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7pPr>
          <a:lvl8pPr marL="32004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8pPr>
          <a:lvl9pPr marL="3657600" algn="l" defTabSz="914400" rtl="0" eaLnBrk="1" latinLnBrk="0" hangingPunct="1">
            <a:defRPr kumimoji="1" sz="1200" kern="1200">
              <a:solidFill>
                <a:srgbClr val="000066"/>
              </a:solidFill>
              <a:latin typeface="Times" panose="02020603050405020304" pitchFamily="18" charset="0"/>
              <a:ea typeface="HG丸ｺﾞｼｯｸM-PRO" panose="020F0600000000000000" pitchFamily="50" charset="-128"/>
              <a:cs typeface="+mn-cs"/>
            </a:defRPr>
          </a:lvl9pPr>
        </a:lstStyle>
        <a:p>
          <a:pPr eaLnBrk="1" hangingPunct="1"/>
          <a:r>
            <a:rPr lang="ja-JP" altLang="en-US" sz="800">
              <a:solidFill>
                <a:schemeClr val="tx1"/>
              </a:solidFill>
            </a:rPr>
            <a:t>（社）電気協同研究会報告書第</a:t>
          </a:r>
          <a:r>
            <a:rPr lang="en-US" altLang="ja-JP" sz="800">
              <a:solidFill>
                <a:schemeClr val="tx1"/>
              </a:solidFill>
            </a:rPr>
            <a:t>66</a:t>
          </a:r>
          <a:r>
            <a:rPr lang="ja-JP" altLang="en-US" sz="800">
              <a:solidFill>
                <a:schemeClr val="tx1"/>
              </a:solidFill>
            </a:rPr>
            <a:t>巻第</a:t>
          </a:r>
          <a:r>
            <a:rPr lang="en-US" altLang="ja-JP" sz="800">
              <a:solidFill>
                <a:schemeClr val="tx1"/>
              </a:solidFill>
            </a:rPr>
            <a:t>1</a:t>
          </a:r>
          <a:r>
            <a:rPr lang="ja-JP" altLang="en-US" sz="800">
              <a:solidFill>
                <a:schemeClr val="tx1"/>
              </a:solidFill>
            </a:rPr>
            <a:t>号「配電系統における力率問題とその対応」より引用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15</xdr:row>
      <xdr:rowOff>485775</xdr:rowOff>
    </xdr:from>
    <xdr:to>
      <xdr:col>0</xdr:col>
      <xdr:colOff>1190625</xdr:colOff>
      <xdr:row>17</xdr:row>
      <xdr:rowOff>200025</xdr:rowOff>
    </xdr:to>
    <xdr:sp macro="" textlink="">
      <xdr:nvSpPr>
        <xdr:cNvPr id="17521" name="AutoShape 5"/>
        <xdr:cNvSpPr>
          <a:spLocks noChangeArrowheads="1"/>
        </xdr:cNvSpPr>
      </xdr:nvSpPr>
      <xdr:spPr bwMode="auto">
        <a:xfrm>
          <a:off x="133350" y="3971925"/>
          <a:ext cx="1057275" cy="409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133350</xdr:colOff>
      <xdr:row>21</xdr:row>
      <xdr:rowOff>238125</xdr:rowOff>
    </xdr:from>
    <xdr:to>
      <xdr:col>0</xdr:col>
      <xdr:colOff>1190625</xdr:colOff>
      <xdr:row>21</xdr:row>
      <xdr:rowOff>428625</xdr:rowOff>
    </xdr:to>
    <xdr:sp macro="" textlink="">
      <xdr:nvSpPr>
        <xdr:cNvPr id="17522" name="AutoShape 6"/>
        <xdr:cNvSpPr>
          <a:spLocks noChangeArrowheads="1"/>
        </xdr:cNvSpPr>
      </xdr:nvSpPr>
      <xdr:spPr bwMode="auto">
        <a:xfrm>
          <a:off x="133350" y="5810250"/>
          <a:ext cx="1057275" cy="1905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0</xdr:col>
      <xdr:colOff>47625</xdr:colOff>
      <xdr:row>0</xdr:row>
      <xdr:rowOff>104775</xdr:rowOff>
    </xdr:from>
    <xdr:to>
      <xdr:col>9</xdr:col>
      <xdr:colOff>133350</xdr:colOff>
      <xdr:row>0</xdr:row>
      <xdr:rowOff>466725</xdr:rowOff>
    </xdr:to>
    <xdr:sp macro="" textlink="">
      <xdr:nvSpPr>
        <xdr:cNvPr id="4" name="Text Box 7"/>
        <xdr:cNvSpPr txBox="1">
          <a:spLocks noChangeArrowheads="1"/>
        </xdr:cNvSpPr>
      </xdr:nvSpPr>
      <xdr:spPr bwMode="auto">
        <a:xfrm>
          <a:off x="47625" y="104775"/>
          <a:ext cx="7286625" cy="36195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ja-JP" altLang="en-US" sz="1800" b="1" i="0" u="sng" strike="noStrike" baseline="0">
              <a:solidFill>
                <a:srgbClr val="000000"/>
              </a:solidFill>
              <a:latin typeface="HG丸ｺﾞｼｯｸM-PRO"/>
              <a:ea typeface="HG丸ｺﾞｼｯｸM-PRO"/>
            </a:rPr>
            <a:t>設備調書（設備データ）のご提出に関するお願い</a:t>
          </a:r>
        </a:p>
      </xdr:txBody>
    </xdr:sp>
    <xdr:clientData/>
  </xdr:twoCellAnchor>
  <xdr:twoCellAnchor editAs="oneCell">
    <xdr:from>
      <xdr:col>0</xdr:col>
      <xdr:colOff>9525</xdr:colOff>
      <xdr:row>0</xdr:row>
      <xdr:rowOff>476250</xdr:rowOff>
    </xdr:from>
    <xdr:to>
      <xdr:col>9</xdr:col>
      <xdr:colOff>152400</xdr:colOff>
      <xdr:row>0</xdr:row>
      <xdr:rowOff>1028700</xdr:rowOff>
    </xdr:to>
    <xdr:sp macro="" textlink="">
      <xdr:nvSpPr>
        <xdr:cNvPr id="5" name="Text Box 8"/>
        <xdr:cNvSpPr txBox="1">
          <a:spLocks noChangeArrowheads="1"/>
        </xdr:cNvSpPr>
      </xdr:nvSpPr>
      <xdr:spPr bwMode="auto">
        <a:xfrm>
          <a:off x="9525" y="476250"/>
          <a:ext cx="7343775" cy="55245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500"/>
            </a:lnSpc>
            <a:defRPr sz="1000"/>
          </a:pPr>
          <a:r>
            <a:rPr lang="ja-JP" altLang="en-US" sz="1400" b="0" i="0" u="none" strike="noStrike" baseline="0">
              <a:solidFill>
                <a:srgbClr val="000000"/>
              </a:solidFill>
              <a:latin typeface="HG丸ｺﾞｼｯｸM-PRO"/>
              <a:ea typeface="HG丸ｺﾞｼｯｸM-PRO"/>
            </a:rPr>
            <a:t>　今回，施設された設備データについて，お申し込み後にお知らせするメールまたはＦＡＸにてご提出頂けますようお願いいたします。</a:t>
          </a:r>
        </a:p>
        <a:p>
          <a:pPr algn="l" rtl="0">
            <a:lnSpc>
              <a:spcPts val="1400"/>
            </a:lnSpc>
            <a:defRPr sz="1000"/>
          </a:pPr>
          <a:endParaRPr lang="ja-JP" altLang="en-US" sz="1400" b="0" i="0" u="none" strike="noStrike" baseline="0">
            <a:solidFill>
              <a:srgbClr val="000000"/>
            </a:solidFill>
            <a:latin typeface="HG丸ｺﾞｼｯｸM-PRO"/>
            <a:ea typeface="HG丸ｺﾞｼｯｸM-PRO"/>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476250</xdr:colOff>
      <xdr:row>7</xdr:row>
      <xdr:rowOff>152400</xdr:rowOff>
    </xdr:to>
    <xdr:sp macro="" textlink="">
      <xdr:nvSpPr>
        <xdr:cNvPr id="2" name="テキスト ボックス 1"/>
        <xdr:cNvSpPr txBox="1"/>
      </xdr:nvSpPr>
      <xdr:spPr>
        <a:xfrm>
          <a:off x="0" y="0"/>
          <a:ext cx="7334250"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400"/>
            </a:lnSpc>
          </a:pPr>
          <a:r>
            <a:rPr lang="ja-JP" altLang="ja-JP" sz="2000">
              <a:solidFill>
                <a:schemeClr val="dk1"/>
              </a:solidFill>
              <a:effectLst/>
              <a:latin typeface="+mn-lt"/>
              <a:ea typeface="+mn-ea"/>
              <a:cs typeface="+mn-cs"/>
            </a:rPr>
            <a:t>電力系統の供給信頼度および電力品質の維持を目的とし，需要者設備情報の収集，データベースの構築を行っているため，お客さまがダウンロードするファイル上からは非表示としている。</a:t>
          </a:r>
          <a:endParaRPr kumimoji="1" lang="ja-JP" altLang="en-US" sz="20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0</xdr:colOff>
      <xdr:row>16</xdr:row>
      <xdr:rowOff>104775</xdr:rowOff>
    </xdr:from>
    <xdr:to>
      <xdr:col>14</xdr:col>
      <xdr:colOff>133350</xdr:colOff>
      <xdr:row>62</xdr:row>
      <xdr:rowOff>0</xdr:rowOff>
    </xdr:to>
    <xdr:pic>
      <xdr:nvPicPr>
        <xdr:cNvPr id="19585"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5025" y="3171825"/>
          <a:ext cx="3581400"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61</xdr:row>
      <xdr:rowOff>114300</xdr:rowOff>
    </xdr:from>
    <xdr:to>
      <xdr:col>11</xdr:col>
      <xdr:colOff>466725</xdr:colOff>
      <xdr:row>84</xdr:row>
      <xdr:rowOff>0</xdr:rowOff>
    </xdr:to>
    <xdr:pic>
      <xdr:nvPicPr>
        <xdr:cNvPr id="19586"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5025" y="9210675"/>
          <a:ext cx="181927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61</xdr:col>
      <xdr:colOff>0</xdr:colOff>
      <xdr:row>81</xdr:row>
      <xdr:rowOff>0</xdr:rowOff>
    </xdr:from>
    <xdr:to>
      <xdr:col>64</xdr:col>
      <xdr:colOff>0</xdr:colOff>
      <xdr:row>81</xdr:row>
      <xdr:rowOff>0</xdr:rowOff>
    </xdr:to>
    <xdr:grpSp>
      <xdr:nvGrpSpPr>
        <xdr:cNvPr id="21434" name="Group 11"/>
        <xdr:cNvGrpSpPr>
          <a:grpSpLocks/>
        </xdr:cNvGrpSpPr>
      </xdr:nvGrpSpPr>
      <xdr:grpSpPr bwMode="auto">
        <a:xfrm>
          <a:off x="9877425" y="10029825"/>
          <a:ext cx="485775" cy="0"/>
          <a:chOff x="1715" y="987"/>
          <a:chExt cx="141" cy="29"/>
        </a:xfrm>
      </xdr:grpSpPr>
      <xdr:sp macro="" textlink="">
        <xdr:nvSpPr>
          <xdr:cNvPr id="21463" name="Line 12"/>
          <xdr:cNvSpPr>
            <a:spLocks noChangeShapeType="1"/>
          </xdr:cNvSpPr>
        </xdr:nvSpPr>
        <xdr:spPr bwMode="auto">
          <a:xfrm>
            <a:off x="1715"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64" name="Line 13"/>
          <xdr:cNvSpPr>
            <a:spLocks noChangeShapeType="1"/>
          </xdr:cNvSpPr>
        </xdr:nvSpPr>
        <xdr:spPr bwMode="auto">
          <a:xfrm>
            <a:off x="1750"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65" name="Line 14"/>
          <xdr:cNvSpPr>
            <a:spLocks noChangeShapeType="1"/>
          </xdr:cNvSpPr>
        </xdr:nvSpPr>
        <xdr:spPr bwMode="auto">
          <a:xfrm>
            <a:off x="1785"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66" name="Line 15"/>
          <xdr:cNvSpPr>
            <a:spLocks noChangeShapeType="1"/>
          </xdr:cNvSpPr>
        </xdr:nvSpPr>
        <xdr:spPr bwMode="auto">
          <a:xfrm>
            <a:off x="1856"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67" name="Line 16"/>
          <xdr:cNvSpPr>
            <a:spLocks noChangeShapeType="1"/>
          </xdr:cNvSpPr>
        </xdr:nvSpPr>
        <xdr:spPr bwMode="auto">
          <a:xfrm>
            <a:off x="1820"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xdr:from>
      <xdr:col>46</xdr:col>
      <xdr:colOff>0</xdr:colOff>
      <xdr:row>62</xdr:row>
      <xdr:rowOff>0</xdr:rowOff>
    </xdr:from>
    <xdr:to>
      <xdr:col>46</xdr:col>
      <xdr:colOff>0</xdr:colOff>
      <xdr:row>62</xdr:row>
      <xdr:rowOff>0</xdr:rowOff>
    </xdr:to>
    <xdr:grpSp>
      <xdr:nvGrpSpPr>
        <xdr:cNvPr id="21435" name="Group 37"/>
        <xdr:cNvGrpSpPr>
          <a:grpSpLocks/>
        </xdr:cNvGrpSpPr>
      </xdr:nvGrpSpPr>
      <xdr:grpSpPr bwMode="auto">
        <a:xfrm>
          <a:off x="7448550" y="7677150"/>
          <a:ext cx="0" cy="0"/>
          <a:chOff x="1715" y="987"/>
          <a:chExt cx="141" cy="29"/>
        </a:xfrm>
      </xdr:grpSpPr>
      <xdr:sp macro="" textlink="">
        <xdr:nvSpPr>
          <xdr:cNvPr id="21458" name="Line 38"/>
          <xdr:cNvSpPr>
            <a:spLocks noChangeShapeType="1"/>
          </xdr:cNvSpPr>
        </xdr:nvSpPr>
        <xdr:spPr bwMode="auto">
          <a:xfrm>
            <a:off x="1715"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59" name="Line 39"/>
          <xdr:cNvSpPr>
            <a:spLocks noChangeShapeType="1"/>
          </xdr:cNvSpPr>
        </xdr:nvSpPr>
        <xdr:spPr bwMode="auto">
          <a:xfrm>
            <a:off x="1750"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60" name="Line 40"/>
          <xdr:cNvSpPr>
            <a:spLocks noChangeShapeType="1"/>
          </xdr:cNvSpPr>
        </xdr:nvSpPr>
        <xdr:spPr bwMode="auto">
          <a:xfrm>
            <a:off x="1785"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61" name="Line 41"/>
          <xdr:cNvSpPr>
            <a:spLocks noChangeShapeType="1"/>
          </xdr:cNvSpPr>
        </xdr:nvSpPr>
        <xdr:spPr bwMode="auto">
          <a:xfrm>
            <a:off x="1856"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62" name="Line 42"/>
          <xdr:cNvSpPr>
            <a:spLocks noChangeShapeType="1"/>
          </xdr:cNvSpPr>
        </xdr:nvSpPr>
        <xdr:spPr bwMode="auto">
          <a:xfrm>
            <a:off x="1820"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105</xdr:col>
      <xdr:colOff>19050</xdr:colOff>
      <xdr:row>45</xdr:row>
      <xdr:rowOff>28575</xdr:rowOff>
    </xdr:from>
    <xdr:to>
      <xdr:col>113</xdr:col>
      <xdr:colOff>57150</xdr:colOff>
      <xdr:row>49</xdr:row>
      <xdr:rowOff>19050</xdr:rowOff>
    </xdr:to>
    <xdr:sp macro="" textlink="">
      <xdr:nvSpPr>
        <xdr:cNvPr id="14" name="Text Box 43"/>
        <xdr:cNvSpPr txBox="1">
          <a:spLocks noChangeArrowheads="1"/>
        </xdr:cNvSpPr>
      </xdr:nvSpPr>
      <xdr:spPr bwMode="auto">
        <a:xfrm>
          <a:off x="17021175" y="5600700"/>
          <a:ext cx="13335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明朝"/>
              <a:ea typeface="ＭＳ Ｐ明朝"/>
            </a:rPr>
            <a:t>※ 双方向・特殊計量の</a:t>
          </a:r>
        </a:p>
        <a:p>
          <a:pPr algn="l" rtl="0">
            <a:lnSpc>
              <a:spcPts val="1000"/>
            </a:lnSpc>
            <a:defRPr sz="1000"/>
          </a:pPr>
          <a:r>
            <a:rPr lang="ja-JP" altLang="en-US" sz="900" b="0" i="0" u="none" strike="noStrike" baseline="0">
              <a:solidFill>
                <a:srgbClr val="000000"/>
              </a:solidFill>
              <a:latin typeface="ＭＳ Ｐ明朝"/>
              <a:ea typeface="ＭＳ Ｐ明朝"/>
            </a:rPr>
            <a:t>　　場合はチェック表を</a:t>
          </a:r>
        </a:p>
        <a:p>
          <a:pPr algn="l" rtl="0">
            <a:lnSpc>
              <a:spcPts val="1000"/>
            </a:lnSpc>
            <a:defRPr sz="1000"/>
          </a:pPr>
          <a:r>
            <a:rPr lang="ja-JP" altLang="en-US" sz="900" b="0" i="0" u="none" strike="noStrike" baseline="0">
              <a:solidFill>
                <a:srgbClr val="000000"/>
              </a:solidFill>
              <a:latin typeface="ＭＳ Ｐ明朝"/>
              <a:ea typeface="ＭＳ Ｐ明朝"/>
            </a:rPr>
            <a:t>　　使用する</a:t>
          </a:r>
        </a:p>
      </xdr:txBody>
    </xdr:sp>
    <xdr:clientData/>
  </xdr:twoCellAnchor>
  <xdr:twoCellAnchor>
    <xdr:from>
      <xdr:col>107</xdr:col>
      <xdr:colOff>38100</xdr:colOff>
      <xdr:row>42</xdr:row>
      <xdr:rowOff>28575</xdr:rowOff>
    </xdr:from>
    <xdr:to>
      <xdr:col>110</xdr:col>
      <xdr:colOff>123825</xdr:colOff>
      <xdr:row>45</xdr:row>
      <xdr:rowOff>28575</xdr:rowOff>
    </xdr:to>
    <xdr:sp macro="" textlink="">
      <xdr:nvSpPr>
        <xdr:cNvPr id="21437" name="Oval 44"/>
        <xdr:cNvSpPr>
          <a:spLocks noChangeArrowheads="1"/>
        </xdr:cNvSpPr>
      </xdr:nvSpPr>
      <xdr:spPr bwMode="auto">
        <a:xfrm>
          <a:off x="17364075" y="5229225"/>
          <a:ext cx="571500" cy="371475"/>
        </a:xfrm>
        <a:prstGeom prst="ellipse">
          <a:avLst/>
        </a:prstGeom>
        <a:noFill/>
        <a:ln w="9525" cap="rnd">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fLocksWithSheet="0"/>
  </xdr:twoCellAnchor>
  <xdr:twoCellAnchor>
    <xdr:from>
      <xdr:col>115</xdr:col>
      <xdr:colOff>28575</xdr:colOff>
      <xdr:row>45</xdr:row>
      <xdr:rowOff>76200</xdr:rowOff>
    </xdr:from>
    <xdr:to>
      <xdr:col>118</xdr:col>
      <xdr:colOff>114300</xdr:colOff>
      <xdr:row>48</xdr:row>
      <xdr:rowOff>57150</xdr:rowOff>
    </xdr:to>
    <xdr:sp macro="" textlink="">
      <xdr:nvSpPr>
        <xdr:cNvPr id="21438" name="Oval 45"/>
        <xdr:cNvSpPr>
          <a:spLocks noChangeArrowheads="1"/>
        </xdr:cNvSpPr>
      </xdr:nvSpPr>
      <xdr:spPr bwMode="auto">
        <a:xfrm>
          <a:off x="18754725" y="5648325"/>
          <a:ext cx="571500" cy="3524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fLocksWithSheet="0"/>
  </xdr:twoCellAnchor>
  <xdr:twoCellAnchor>
    <xdr:from>
      <xdr:col>61</xdr:col>
      <xdr:colOff>0</xdr:colOff>
      <xdr:row>109</xdr:row>
      <xdr:rowOff>0</xdr:rowOff>
    </xdr:from>
    <xdr:to>
      <xdr:col>64</xdr:col>
      <xdr:colOff>0</xdr:colOff>
      <xdr:row>109</xdr:row>
      <xdr:rowOff>0</xdr:rowOff>
    </xdr:to>
    <xdr:grpSp>
      <xdr:nvGrpSpPr>
        <xdr:cNvPr id="21439" name="Group 50"/>
        <xdr:cNvGrpSpPr>
          <a:grpSpLocks/>
        </xdr:cNvGrpSpPr>
      </xdr:nvGrpSpPr>
      <xdr:grpSpPr bwMode="auto">
        <a:xfrm>
          <a:off x="9877425" y="13496925"/>
          <a:ext cx="485775" cy="0"/>
          <a:chOff x="1715" y="987"/>
          <a:chExt cx="141" cy="29"/>
        </a:xfrm>
      </xdr:grpSpPr>
      <xdr:sp macro="" textlink="">
        <xdr:nvSpPr>
          <xdr:cNvPr id="21453" name="Line 51"/>
          <xdr:cNvSpPr>
            <a:spLocks noChangeShapeType="1"/>
          </xdr:cNvSpPr>
        </xdr:nvSpPr>
        <xdr:spPr bwMode="auto">
          <a:xfrm>
            <a:off x="1715"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54" name="Line 52"/>
          <xdr:cNvSpPr>
            <a:spLocks noChangeShapeType="1"/>
          </xdr:cNvSpPr>
        </xdr:nvSpPr>
        <xdr:spPr bwMode="auto">
          <a:xfrm>
            <a:off x="1750"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55" name="Line 53"/>
          <xdr:cNvSpPr>
            <a:spLocks noChangeShapeType="1"/>
          </xdr:cNvSpPr>
        </xdr:nvSpPr>
        <xdr:spPr bwMode="auto">
          <a:xfrm>
            <a:off x="1785"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56" name="Line 54"/>
          <xdr:cNvSpPr>
            <a:spLocks noChangeShapeType="1"/>
          </xdr:cNvSpPr>
        </xdr:nvSpPr>
        <xdr:spPr bwMode="auto">
          <a:xfrm>
            <a:off x="1856"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57" name="Line 55"/>
          <xdr:cNvSpPr>
            <a:spLocks noChangeShapeType="1"/>
          </xdr:cNvSpPr>
        </xdr:nvSpPr>
        <xdr:spPr bwMode="auto">
          <a:xfrm>
            <a:off x="1820"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xdr:from>
      <xdr:col>46</xdr:col>
      <xdr:colOff>0</xdr:colOff>
      <xdr:row>109</xdr:row>
      <xdr:rowOff>0</xdr:rowOff>
    </xdr:from>
    <xdr:to>
      <xdr:col>46</xdr:col>
      <xdr:colOff>0</xdr:colOff>
      <xdr:row>109</xdr:row>
      <xdr:rowOff>0</xdr:rowOff>
    </xdr:to>
    <xdr:grpSp>
      <xdr:nvGrpSpPr>
        <xdr:cNvPr id="21440" name="Group 56"/>
        <xdr:cNvGrpSpPr>
          <a:grpSpLocks/>
        </xdr:cNvGrpSpPr>
      </xdr:nvGrpSpPr>
      <xdr:grpSpPr bwMode="auto">
        <a:xfrm>
          <a:off x="7448550" y="13496925"/>
          <a:ext cx="0" cy="0"/>
          <a:chOff x="1715" y="987"/>
          <a:chExt cx="141" cy="29"/>
        </a:xfrm>
      </xdr:grpSpPr>
      <xdr:sp macro="" textlink="">
        <xdr:nvSpPr>
          <xdr:cNvPr id="21448" name="Line 57"/>
          <xdr:cNvSpPr>
            <a:spLocks noChangeShapeType="1"/>
          </xdr:cNvSpPr>
        </xdr:nvSpPr>
        <xdr:spPr bwMode="auto">
          <a:xfrm>
            <a:off x="1715"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49" name="Line 58"/>
          <xdr:cNvSpPr>
            <a:spLocks noChangeShapeType="1"/>
          </xdr:cNvSpPr>
        </xdr:nvSpPr>
        <xdr:spPr bwMode="auto">
          <a:xfrm>
            <a:off x="1750"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50" name="Line 59"/>
          <xdr:cNvSpPr>
            <a:spLocks noChangeShapeType="1"/>
          </xdr:cNvSpPr>
        </xdr:nvSpPr>
        <xdr:spPr bwMode="auto">
          <a:xfrm>
            <a:off x="1785"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51" name="Line 60"/>
          <xdr:cNvSpPr>
            <a:spLocks noChangeShapeType="1"/>
          </xdr:cNvSpPr>
        </xdr:nvSpPr>
        <xdr:spPr bwMode="auto">
          <a:xfrm>
            <a:off x="1856"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sp macro="" textlink="">
        <xdr:nvSpPr>
          <xdr:cNvPr id="21452" name="Line 61"/>
          <xdr:cNvSpPr>
            <a:spLocks noChangeShapeType="1"/>
          </xdr:cNvSpPr>
        </xdr:nvSpPr>
        <xdr:spPr bwMode="auto">
          <a:xfrm>
            <a:off x="1820" y="987"/>
            <a:ext cx="0" cy="29"/>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105</xdr:col>
      <xdr:colOff>19050</xdr:colOff>
      <xdr:row>109</xdr:row>
      <xdr:rowOff>0</xdr:rowOff>
    </xdr:from>
    <xdr:to>
      <xdr:col>113</xdr:col>
      <xdr:colOff>66675</xdr:colOff>
      <xdr:row>112</xdr:row>
      <xdr:rowOff>114300</xdr:rowOff>
    </xdr:to>
    <xdr:sp macro="" textlink="">
      <xdr:nvSpPr>
        <xdr:cNvPr id="29" name="Text Box 62"/>
        <xdr:cNvSpPr txBox="1">
          <a:spLocks noChangeArrowheads="1"/>
        </xdr:cNvSpPr>
      </xdr:nvSpPr>
      <xdr:spPr bwMode="auto">
        <a:xfrm>
          <a:off x="17021175" y="13496925"/>
          <a:ext cx="1343025"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lnSpc>
              <a:spcPts val="1000"/>
            </a:lnSpc>
            <a:defRPr sz="1000"/>
          </a:pPr>
          <a:r>
            <a:rPr lang="ja-JP" altLang="en-US" sz="900" b="0" i="0" u="none" strike="noStrike" baseline="0">
              <a:solidFill>
                <a:srgbClr val="000000"/>
              </a:solidFill>
              <a:latin typeface="ＭＳ Ｐ明朝"/>
              <a:ea typeface="ＭＳ Ｐ明朝"/>
            </a:rPr>
            <a:t>※ 双方向・特殊計量の</a:t>
          </a:r>
        </a:p>
        <a:p>
          <a:pPr algn="l" rtl="0">
            <a:lnSpc>
              <a:spcPts val="1000"/>
            </a:lnSpc>
            <a:defRPr sz="1000"/>
          </a:pPr>
          <a:r>
            <a:rPr lang="ja-JP" altLang="en-US" sz="900" b="0" i="0" u="none" strike="noStrike" baseline="0">
              <a:solidFill>
                <a:srgbClr val="000000"/>
              </a:solidFill>
              <a:latin typeface="ＭＳ Ｐ明朝"/>
              <a:ea typeface="ＭＳ Ｐ明朝"/>
            </a:rPr>
            <a:t>　　場合はチェック表を</a:t>
          </a:r>
        </a:p>
        <a:p>
          <a:pPr algn="l" rtl="0">
            <a:lnSpc>
              <a:spcPts val="1000"/>
            </a:lnSpc>
            <a:defRPr sz="1000"/>
          </a:pPr>
          <a:r>
            <a:rPr lang="ja-JP" altLang="en-US" sz="900" b="0" i="0" u="none" strike="noStrike" baseline="0">
              <a:solidFill>
                <a:srgbClr val="000000"/>
              </a:solidFill>
              <a:latin typeface="ＭＳ Ｐ明朝"/>
              <a:ea typeface="ＭＳ Ｐ明朝"/>
            </a:rPr>
            <a:t>　　使用する</a:t>
          </a:r>
        </a:p>
      </xdr:txBody>
    </xdr:sp>
    <xdr:clientData/>
  </xdr:twoCellAnchor>
  <xdr:twoCellAnchor>
    <xdr:from>
      <xdr:col>107</xdr:col>
      <xdr:colOff>38100</xdr:colOff>
      <xdr:row>109</xdr:row>
      <xdr:rowOff>0</xdr:rowOff>
    </xdr:from>
    <xdr:to>
      <xdr:col>110</xdr:col>
      <xdr:colOff>123825</xdr:colOff>
      <xdr:row>109</xdr:row>
      <xdr:rowOff>0</xdr:rowOff>
    </xdr:to>
    <xdr:sp macro="" textlink="">
      <xdr:nvSpPr>
        <xdr:cNvPr id="21442" name="Oval 63"/>
        <xdr:cNvSpPr>
          <a:spLocks noChangeArrowheads="1"/>
        </xdr:cNvSpPr>
      </xdr:nvSpPr>
      <xdr:spPr bwMode="auto">
        <a:xfrm>
          <a:off x="17364075" y="13496925"/>
          <a:ext cx="571500" cy="0"/>
        </a:xfrm>
        <a:prstGeom prst="ellipse">
          <a:avLst/>
        </a:prstGeom>
        <a:noFill/>
        <a:ln w="9525" cap="rnd">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115</xdr:col>
      <xdr:colOff>38100</xdr:colOff>
      <xdr:row>109</xdr:row>
      <xdr:rowOff>0</xdr:rowOff>
    </xdr:from>
    <xdr:to>
      <xdr:col>118</xdr:col>
      <xdr:colOff>123825</xdr:colOff>
      <xdr:row>109</xdr:row>
      <xdr:rowOff>0</xdr:rowOff>
    </xdr:to>
    <xdr:sp macro="" textlink="">
      <xdr:nvSpPr>
        <xdr:cNvPr id="21443" name="Oval 64"/>
        <xdr:cNvSpPr>
          <a:spLocks noChangeArrowheads="1"/>
        </xdr:cNvSpPr>
      </xdr:nvSpPr>
      <xdr:spPr bwMode="auto">
        <a:xfrm>
          <a:off x="18764250" y="13496925"/>
          <a:ext cx="571500" cy="0"/>
        </a:xfrm>
        <a:prstGeom prst="ellipse">
          <a:avLst/>
        </a:prstGeom>
        <a:noFill/>
        <a:ln w="9525" cap="rnd">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115</xdr:col>
      <xdr:colOff>38100</xdr:colOff>
      <xdr:row>42</xdr:row>
      <xdr:rowOff>19050</xdr:rowOff>
    </xdr:from>
    <xdr:to>
      <xdr:col>118</xdr:col>
      <xdr:colOff>123825</xdr:colOff>
      <xdr:row>45</xdr:row>
      <xdr:rowOff>9525</xdr:rowOff>
    </xdr:to>
    <xdr:sp macro="" textlink="">
      <xdr:nvSpPr>
        <xdr:cNvPr id="21444" name="Oval 45"/>
        <xdr:cNvSpPr>
          <a:spLocks noChangeArrowheads="1"/>
        </xdr:cNvSpPr>
      </xdr:nvSpPr>
      <xdr:spPr bwMode="auto">
        <a:xfrm>
          <a:off x="18764250" y="5219700"/>
          <a:ext cx="571500" cy="361950"/>
        </a:xfrm>
        <a:prstGeom prst="ellipse">
          <a:avLst/>
        </a:prstGeom>
        <a:noFill/>
        <a:ln w="9525" cap="rnd">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115</xdr:col>
      <xdr:colOff>28575</xdr:colOff>
      <xdr:row>45</xdr:row>
      <xdr:rowOff>66675</xdr:rowOff>
    </xdr:from>
    <xdr:to>
      <xdr:col>118</xdr:col>
      <xdr:colOff>114300</xdr:colOff>
      <xdr:row>48</xdr:row>
      <xdr:rowOff>47625</xdr:rowOff>
    </xdr:to>
    <xdr:sp macro="" textlink="">
      <xdr:nvSpPr>
        <xdr:cNvPr id="21445" name="Oval 45"/>
        <xdr:cNvSpPr>
          <a:spLocks noChangeArrowheads="1"/>
        </xdr:cNvSpPr>
      </xdr:nvSpPr>
      <xdr:spPr bwMode="auto">
        <a:xfrm>
          <a:off x="18754725" y="5638800"/>
          <a:ext cx="571500" cy="352425"/>
        </a:xfrm>
        <a:prstGeom prst="ellipse">
          <a:avLst/>
        </a:prstGeom>
        <a:noFill/>
        <a:ln w="9525" cap="rnd">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43</xdr:col>
      <xdr:colOff>0</xdr:colOff>
      <xdr:row>96</xdr:row>
      <xdr:rowOff>114300</xdr:rowOff>
    </xdr:from>
    <xdr:to>
      <xdr:col>68</xdr:col>
      <xdr:colOff>142875</xdr:colOff>
      <xdr:row>108</xdr:row>
      <xdr:rowOff>0</xdr:rowOff>
    </xdr:to>
    <xdr:sp macro="" textlink="">
      <xdr:nvSpPr>
        <xdr:cNvPr id="21446" name="Rectangle 1421"/>
        <xdr:cNvSpPr>
          <a:spLocks noChangeArrowheads="1"/>
        </xdr:cNvSpPr>
      </xdr:nvSpPr>
      <xdr:spPr bwMode="auto">
        <a:xfrm>
          <a:off x="6962775" y="12001500"/>
          <a:ext cx="4191000" cy="1371600"/>
        </a:xfrm>
        <a:prstGeom prst="rect">
          <a:avLst/>
        </a:prstGeom>
        <a:solidFill>
          <a:srgbClr xmlns:mc="http://schemas.openxmlformats.org/markup-compatibility/2006" xmlns:a14="http://schemas.microsoft.com/office/drawing/2010/main" val="008000" mc:Ignorable="a14" a14:legacySpreadsheetColorIndex="17">
            <a:alpha val="10196"/>
          </a:srgbClr>
        </a:solidFill>
        <a:ln w="38100">
          <a:solidFill>
            <a:srgbClr xmlns:mc="http://schemas.openxmlformats.org/markup-compatibility/2006" xmlns:a14="http://schemas.microsoft.com/office/drawing/2010/main" val="008000" mc:Ignorable="a14" a14:legacySpreadsheetColorIndex="17"/>
          </a:solidFill>
          <a:miter lim="800000"/>
          <a:headEnd/>
          <a:tailEnd/>
        </a:ln>
      </xdr:spPr>
    </xdr:sp>
    <xdr:clientData/>
  </xdr:twoCellAnchor>
  <xdr:twoCellAnchor>
    <xdr:from>
      <xdr:col>62</xdr:col>
      <xdr:colOff>0</xdr:colOff>
      <xdr:row>15</xdr:row>
      <xdr:rowOff>0</xdr:rowOff>
    </xdr:from>
    <xdr:to>
      <xdr:col>121</xdr:col>
      <xdr:colOff>0</xdr:colOff>
      <xdr:row>72</xdr:row>
      <xdr:rowOff>0</xdr:rowOff>
    </xdr:to>
    <xdr:sp macro="" textlink="">
      <xdr:nvSpPr>
        <xdr:cNvPr id="35" name="テキスト ボックス 34"/>
        <xdr:cNvSpPr txBox="1"/>
      </xdr:nvSpPr>
      <xdr:spPr>
        <a:xfrm>
          <a:off x="10123714" y="1836964"/>
          <a:ext cx="9742715" cy="6980465"/>
        </a:xfrm>
        <a:prstGeom prst="rect">
          <a:avLst/>
        </a:prstGeom>
        <a:solidFill>
          <a:schemeClr val="lt1">
            <a:alpha val="50000"/>
          </a:schemeClr>
        </a:solidFill>
        <a:ln w="12700"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3600" b="1"/>
            <a:t>別紙</a:t>
          </a:r>
          <a:r>
            <a:rPr kumimoji="1" lang="en-US" altLang="ja-JP" sz="3600" b="1"/>
            <a:t>,</a:t>
          </a:r>
          <a:r>
            <a:rPr kumimoji="1" lang="ja-JP" altLang="en-US" sz="3600" b="1"/>
            <a:t>計器取付け取外し票参照</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5</xdr:row>
      <xdr:rowOff>0</xdr:rowOff>
    </xdr:from>
    <xdr:to>
      <xdr:col>15</xdr:col>
      <xdr:colOff>666750</xdr:colOff>
      <xdr:row>72</xdr:row>
      <xdr:rowOff>142875</xdr:rowOff>
    </xdr:to>
    <xdr:sp macro="" textlink="">
      <xdr:nvSpPr>
        <xdr:cNvPr id="24" name="テキスト ボックス 23"/>
        <xdr:cNvSpPr txBox="1"/>
      </xdr:nvSpPr>
      <xdr:spPr>
        <a:xfrm>
          <a:off x="276226" y="952500"/>
          <a:ext cx="10267949" cy="104298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1100" b="0" i="0" u="none" strike="noStrike">
              <a:solidFill>
                <a:schemeClr val="dk1"/>
              </a:solidFill>
              <a:effectLst/>
              <a:latin typeface="+mn-lt"/>
              <a:ea typeface="+mn-ea"/>
              <a:cs typeface="+mn-cs"/>
            </a:rPr>
            <a:t>○区分開閉器（ＰＡＳ，ＵＧＳ，ＵＡＳ）</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・ＰＡＳリード線は、１．７ｍ以上としてください。足りない場合は足し線をしてください。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○受電設備</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・高圧受電設備は、</a:t>
          </a:r>
          <a:r>
            <a:rPr lang="en-US" altLang="ja-JP" sz="1100" b="0" i="0" u="none" strike="noStrike">
              <a:solidFill>
                <a:schemeClr val="dk1"/>
              </a:solidFill>
              <a:effectLst/>
              <a:latin typeface="+mn-lt"/>
              <a:ea typeface="+mn-ea"/>
              <a:cs typeface="+mn-cs"/>
            </a:rPr>
            <a:t>JIS</a:t>
          </a:r>
          <a:r>
            <a:rPr lang="ja-JP" altLang="en-US" sz="1100" b="0" i="0" u="none" strike="noStrike">
              <a:solidFill>
                <a:schemeClr val="dk1"/>
              </a:solidFill>
              <a:effectLst/>
              <a:latin typeface="+mn-lt"/>
              <a:ea typeface="+mn-ea"/>
              <a:cs typeface="+mn-cs"/>
            </a:rPr>
            <a:t>、高圧受電設備規程（</a:t>
          </a:r>
          <a:r>
            <a:rPr lang="en-US" altLang="ja-JP" sz="1100" b="0" i="0" u="none" strike="noStrike">
              <a:solidFill>
                <a:schemeClr val="dk1"/>
              </a:solidFill>
              <a:effectLst/>
              <a:latin typeface="+mn-lt"/>
              <a:ea typeface="+mn-ea"/>
              <a:cs typeface="+mn-cs"/>
            </a:rPr>
            <a:t>JEAC8011</a:t>
          </a:r>
          <a:r>
            <a:rPr lang="ja-JP" altLang="en-US" sz="1100" b="0" i="0" u="none" strike="noStrike">
              <a:solidFill>
                <a:schemeClr val="dk1"/>
              </a:solidFill>
              <a:effectLst/>
              <a:latin typeface="+mn-lt"/>
              <a:ea typeface="+mn-ea"/>
              <a:cs typeface="+mn-cs"/>
            </a:rPr>
            <a:t>）に準拠したものとしてください。</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・高圧受電設備の短時間耐電流定格値につきましては、１２．５</a:t>
          </a:r>
          <a:r>
            <a:rPr lang="en-US" altLang="ja-JP" sz="1100" b="0" i="0" u="none" strike="noStrike">
              <a:solidFill>
                <a:schemeClr val="dk1"/>
              </a:solidFill>
              <a:effectLst/>
              <a:latin typeface="+mn-lt"/>
              <a:ea typeface="+mn-ea"/>
              <a:cs typeface="+mn-cs"/>
            </a:rPr>
            <a:t>kA</a:t>
          </a:r>
          <a:r>
            <a:rPr lang="ja-JP" altLang="en-US" sz="1100" b="0" i="0" u="none" strike="noStrike">
              <a:solidFill>
                <a:schemeClr val="dk1"/>
              </a:solidFill>
              <a:effectLst/>
              <a:latin typeface="+mn-lt"/>
              <a:ea typeface="+mn-ea"/>
              <a:cs typeface="+mn-cs"/>
            </a:rPr>
            <a:t>を推奨致します。</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また、ケーブル太さは</a:t>
          </a:r>
          <a:r>
            <a:rPr lang="en-US" altLang="ja-JP" sz="1100" b="0" i="0" u="none" strike="noStrike">
              <a:solidFill>
                <a:schemeClr val="dk1"/>
              </a:solidFill>
              <a:effectLst/>
              <a:latin typeface="+mn-lt"/>
              <a:ea typeface="+mn-ea"/>
              <a:cs typeface="+mn-cs"/>
            </a:rPr>
            <a:t>38m㎡</a:t>
          </a:r>
          <a:r>
            <a:rPr lang="ja-JP" altLang="en-US" sz="1100" b="0" i="0" u="none" strike="noStrike">
              <a:solidFill>
                <a:schemeClr val="dk1"/>
              </a:solidFill>
              <a:effectLst/>
              <a:latin typeface="+mn-lt"/>
              <a:ea typeface="+mn-ea"/>
              <a:cs typeface="+mn-cs"/>
            </a:rPr>
            <a:t>以上を推奨します。原則として接地は受電室側での片端接地としてください。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○主遮断装置</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・ＬＢＳのＰＦ容量が５０Ａ以上の場合は別途協議させていただく場合がございます。</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・ＣＴ容量が７５Ａを超過する場合には、保護協調図（Ｉ－Ｔ特性図）をご提出ください。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○変圧器</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・変圧器の容量の選定および接続相については、設備不平衡率が３０％以下となるようにしてください。</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（単相変圧器</a:t>
          </a:r>
          <a:r>
            <a:rPr lang="en-US" altLang="ja-JP" sz="1100" b="0" i="0" u="none" strike="noStrike">
              <a:solidFill>
                <a:schemeClr val="dk1"/>
              </a:solidFill>
              <a:effectLst/>
              <a:latin typeface="+mn-lt"/>
              <a:ea typeface="+mn-ea"/>
              <a:cs typeface="+mn-cs"/>
            </a:rPr>
            <a:t>100kVA</a:t>
          </a:r>
          <a:r>
            <a:rPr lang="ja-JP" altLang="en-US" sz="1100" b="0" i="0" u="none" strike="noStrike">
              <a:solidFill>
                <a:schemeClr val="dk1"/>
              </a:solidFill>
              <a:effectLst/>
              <a:latin typeface="+mn-lt"/>
              <a:ea typeface="+mn-ea"/>
              <a:cs typeface="+mn-cs"/>
            </a:rPr>
            <a:t>以下の場合は対象外）</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○コンデンサ，リアクトル</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・コンデンサ回路への突入電流抑制と高調波拡大防止のため、直列リアクトルの取付をお願い致します。</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・負荷が著しく変動する場合には、自動力率調整装置やタイマー制御等の採用をお願い致します。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○変成器（ＶＣＴ），電力量計</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・ＶＣＴ（変成器）の取付け場所が１号柱の場合は、</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ＶＣＴ（変成器）と接続する</a:t>
          </a:r>
          <a:r>
            <a:rPr lang="en-US" altLang="ja-JP" sz="1100" b="0" i="0" u="none" strike="noStrike">
              <a:solidFill>
                <a:schemeClr val="dk1"/>
              </a:solidFill>
              <a:effectLst/>
              <a:latin typeface="+mn-lt"/>
              <a:ea typeface="+mn-ea"/>
              <a:cs typeface="+mn-cs"/>
            </a:rPr>
            <a:t>PAS</a:t>
          </a:r>
          <a:r>
            <a:rPr lang="ja-JP" altLang="en-US" sz="1100" b="0" i="0" u="none" strike="noStrike">
              <a:solidFill>
                <a:schemeClr val="dk1"/>
              </a:solidFill>
              <a:effectLst/>
              <a:latin typeface="+mn-lt"/>
              <a:ea typeface="+mn-ea"/>
              <a:cs typeface="+mn-cs"/>
            </a:rPr>
            <a:t>リード線、高圧引き込みケーブルへ足し線をしたうえで圧着端子（</a:t>
          </a:r>
          <a:r>
            <a:rPr lang="en-US" altLang="ja-JP" sz="1100" b="0" i="0" u="none" strike="noStrike">
              <a:solidFill>
                <a:schemeClr val="dk1"/>
              </a:solidFill>
              <a:effectLst/>
              <a:latin typeface="+mn-lt"/>
              <a:ea typeface="+mn-ea"/>
              <a:cs typeface="+mn-cs"/>
            </a:rPr>
            <a:t>R</a:t>
          </a:r>
          <a:r>
            <a:rPr lang="ja-JP" altLang="en-US" sz="1100" b="0" i="0" u="none" strike="noStrike">
              <a:solidFill>
                <a:schemeClr val="dk1"/>
              </a:solidFill>
              <a:effectLst/>
              <a:latin typeface="+mn-lt"/>
              <a:ea typeface="+mn-ea"/>
              <a:cs typeface="+mn-cs"/>
            </a:rPr>
            <a:t>端子）を取付けてください。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なお、圧着端子（Ｒ端子）サイズは、〇〇（電線サイズ）－１２としてください。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・変成器（ＶＣＴ）容量が２００Ａ以上の場合は、</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変成器（ＶＣＴ）リード線と接続する電線端末・ケーブル端末（ＰＡＳリード線、高圧引き込みケーブル、ＫＩＰ電線）等へ圧着端子（ＲＤ端子）を取付けけてください。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なお、圧着端子（ＲＤ端子）サイズは、〇〇（電線サイズ）－１２としてください。</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・圧着端子の取付けを当社に依頼される場合は、「接続工事に関する承諾書」のご提出をお願い致します。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・変成器（ＶＣＴ）容量は契約設備電力と発電電力から算定します。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契約設備電力が５００ＫＷ以上のお客さまが対　象となりますが、将来の需要増加の見込みを考慮した場合にはこれによりません。</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・変成器（ＶＣＴ）を架台上に据置く場合には、固定用のボルト・ナット類（</a:t>
          </a:r>
          <a:r>
            <a:rPr lang="en-US" altLang="ja-JP" sz="1100" b="0" i="0" u="none" strike="noStrike">
              <a:solidFill>
                <a:schemeClr val="dk1"/>
              </a:solidFill>
              <a:effectLst/>
              <a:latin typeface="+mn-lt"/>
              <a:ea typeface="+mn-ea"/>
              <a:cs typeface="+mn-cs"/>
            </a:rPr>
            <a:t>M12</a:t>
          </a:r>
          <a:r>
            <a:rPr lang="ja-JP" altLang="en-US" sz="1100" b="0" i="0" u="none" strike="noStrike">
              <a:solidFill>
                <a:schemeClr val="dk1"/>
              </a:solidFill>
              <a:effectLst/>
              <a:latin typeface="+mn-lt"/>
              <a:ea typeface="+mn-ea"/>
              <a:cs typeface="+mn-cs"/>
            </a:rPr>
            <a:t>，取付時にナットから</a:t>
          </a:r>
          <a:r>
            <a:rPr lang="en-US" altLang="ja-JP" sz="1100" b="0" i="0" u="none" strike="noStrike">
              <a:solidFill>
                <a:schemeClr val="dk1"/>
              </a:solidFill>
              <a:effectLst/>
              <a:latin typeface="+mn-lt"/>
              <a:ea typeface="+mn-ea"/>
              <a:cs typeface="+mn-cs"/>
            </a:rPr>
            <a:t>5mm</a:t>
          </a:r>
          <a:r>
            <a:rPr lang="ja-JP" altLang="en-US" sz="1100" b="0" i="0" u="none" strike="noStrike">
              <a:solidFill>
                <a:schemeClr val="dk1"/>
              </a:solidFill>
              <a:effectLst/>
              <a:latin typeface="+mn-lt"/>
              <a:ea typeface="+mn-ea"/>
              <a:cs typeface="+mn-cs"/>
            </a:rPr>
            <a:t>以上出る長さを</a:t>
          </a:r>
          <a:r>
            <a:rPr lang="en-US" altLang="ja-JP" sz="1100" b="0" i="0" u="none" strike="noStrike">
              <a:solidFill>
                <a:schemeClr val="dk1"/>
              </a:solidFill>
              <a:effectLst/>
              <a:latin typeface="+mn-lt"/>
              <a:ea typeface="+mn-ea"/>
              <a:cs typeface="+mn-cs"/>
            </a:rPr>
            <a:t>4</a:t>
          </a:r>
          <a:r>
            <a:rPr lang="ja-JP" altLang="en-US" sz="1100" b="0" i="0" u="none" strike="noStrike">
              <a:solidFill>
                <a:schemeClr val="dk1"/>
              </a:solidFill>
              <a:effectLst/>
              <a:latin typeface="+mn-lt"/>
              <a:ea typeface="+mn-ea"/>
              <a:cs typeface="+mn-cs"/>
            </a:rPr>
            <a:t>組）のご用意をお願い致します。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・電力量計取付場所へはＤ種接地・接地線（１．６ｍｍ以上）、変成器（ＶＣＴ）取付場所へはＡ種接地・接地線（２．６ｍｍ以上）をご用意ください。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・キュービクル等に木板のご用意が無い場合は別途協議を実施します。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・変成器（ＶＣＴ）の搬入通路は、十分に幅があり安全に通行できるものとしてください。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運搬昇降等も容易なもので、階段は堅固に固定された手すり付きのものとし、螺旋階段、垂直梯子は認められません。</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なお、階段は、幅７５ｃｍ、踏幅２１ｃｍ以上、蹴上２２ｃｍ以下で手すりを備え、縞鋼板等により滑り止め加工されたものを確保してください。</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・自動検針に伴い電力量計上部に自動検針端末を取付致します。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地下キュービクル等へ電力量計器を設置する場合、標準工事では電波が受信できない可能性がありますので、</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対策工事として地下キュービクル等への外部へアンテナ設置及び、アンテナから自動検針端末までの同軸ケーブルを施設する工事を当社で実施します。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（配線ルート等については別途協議させていただきます。）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・二次配線</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変成器（ＶＣＴ）～電力量計器</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の配線亘長が１００ｍ超過する場合には、需要者にて材料の準備及び配線施工を実施していただきます。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○高調波，フリッカ</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・使用する機器で、配電線に高調波・フリッカ等の障害が発生または、その恐れがある場合には供給後であっても原則、</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需要者負担で対策等をしていいただきます。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○その他</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・自主検査実施後、速やかにリレー整定値がわかる自主検査成績書をご提出ください。（メール・ＦＡＸ等）</a:t>
          </a:r>
          <a:br>
            <a:rPr lang="ja-JP" altLang="en-US" sz="1100" b="0" i="0" u="none" strike="noStrike">
              <a:solidFill>
                <a:schemeClr val="dk1"/>
              </a:solidFill>
              <a:effectLst/>
              <a:latin typeface="+mn-lt"/>
              <a:ea typeface="+mn-ea"/>
              <a:cs typeface="+mn-cs"/>
            </a:rPr>
          </a:br>
          <a:r>
            <a:rPr lang="ja-JP" altLang="en-US" sz="1100" b="0" i="0" u="none" strike="noStrike">
              <a:solidFill>
                <a:schemeClr val="dk1"/>
              </a:solidFill>
              <a:effectLst/>
              <a:latin typeface="+mn-lt"/>
              <a:ea typeface="+mn-ea"/>
              <a:cs typeface="+mn-cs"/>
            </a:rPr>
            <a:t/>
          </a:r>
          <a:br>
            <a:rPr lang="ja-JP" altLang="en-US" sz="1100" b="0" i="0" u="none" strike="noStrike">
              <a:solidFill>
                <a:schemeClr val="dk1"/>
              </a:solidFill>
              <a:effectLst/>
              <a:latin typeface="+mn-lt"/>
              <a:ea typeface="+mn-ea"/>
              <a:cs typeface="+mn-cs"/>
            </a:rPr>
          </a:br>
          <a:endParaRPr kumimoji="1" lang="ja-JP" altLang="en-US" sz="10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457200</xdr:colOff>
          <xdr:row>76</xdr:row>
          <xdr:rowOff>9525</xdr:rowOff>
        </xdr:from>
        <xdr:to>
          <xdr:col>5</xdr:col>
          <xdr:colOff>390525</xdr:colOff>
          <xdr:row>79</xdr:row>
          <xdr:rowOff>28575</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161925</xdr:colOff>
          <xdr:row>130</xdr:row>
          <xdr:rowOff>76200</xdr:rowOff>
        </xdr:from>
        <xdr:to>
          <xdr:col>6</xdr:col>
          <xdr:colOff>95250</xdr:colOff>
          <xdr:row>132</xdr:row>
          <xdr:rowOff>95250</xdr:rowOff>
        </xdr:to>
        <xdr:sp macro=""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238126</xdr:colOff>
      <xdr:row>1</xdr:row>
      <xdr:rowOff>76200</xdr:rowOff>
    </xdr:from>
    <xdr:to>
      <xdr:col>2</xdr:col>
      <xdr:colOff>0</xdr:colOff>
      <xdr:row>3</xdr:row>
      <xdr:rowOff>142875</xdr:rowOff>
    </xdr:to>
    <xdr:sp macro="" textlink="">
      <xdr:nvSpPr>
        <xdr:cNvPr id="7" name="Oval 209"/>
        <xdr:cNvSpPr>
          <a:spLocks noChangeArrowheads="1"/>
        </xdr:cNvSpPr>
      </xdr:nvSpPr>
      <xdr:spPr bwMode="auto">
        <a:xfrm>
          <a:off x="438151" y="247650"/>
          <a:ext cx="447674" cy="409575"/>
        </a:xfrm>
        <a:prstGeom prst="ellipse">
          <a:avLst/>
        </a:prstGeom>
        <a:gradFill rotWithShape="1">
          <a:gsLst>
            <a:gs pos="0">
              <a:srgbClr val="AADDAA"/>
            </a:gs>
            <a:gs pos="50000">
              <a:srgbClr val="009900"/>
            </a:gs>
            <a:gs pos="100000">
              <a:srgbClr val="AADDAA"/>
            </a:gs>
          </a:gsLst>
          <a:lin ang="5400000" scaled="1"/>
        </a:gra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9pPr>
        </a:lstStyle>
        <a:p>
          <a:pPr algn="ctr" eaLnBrk="1" hangingPunct="1">
            <a:defRPr/>
          </a:pPr>
          <a:endParaRPr lang="ja-JP" altLang="en-US" sz="929" b="1">
            <a:solidFill>
              <a:schemeClr val="bg1"/>
            </a:solidFill>
          </a:endParaRPr>
        </a:p>
      </xdr:txBody>
    </xdr:sp>
    <xdr:clientData/>
  </xdr:twoCellAnchor>
  <xdr:twoCellAnchor>
    <xdr:from>
      <xdr:col>1</xdr:col>
      <xdr:colOff>0</xdr:colOff>
      <xdr:row>0</xdr:row>
      <xdr:rowOff>171449</xdr:rowOff>
    </xdr:from>
    <xdr:to>
      <xdr:col>12</xdr:col>
      <xdr:colOff>190500</xdr:colOff>
      <xdr:row>123</xdr:row>
      <xdr:rowOff>38099</xdr:rowOff>
    </xdr:to>
    <xdr:sp macro="" textlink="">
      <xdr:nvSpPr>
        <xdr:cNvPr id="8" name="Rectangle 214"/>
        <xdr:cNvSpPr>
          <a:spLocks noChangeArrowheads="1"/>
        </xdr:cNvSpPr>
      </xdr:nvSpPr>
      <xdr:spPr bwMode="auto">
        <a:xfrm>
          <a:off x="200025" y="171449"/>
          <a:ext cx="7477125" cy="21707475"/>
        </a:xfrm>
        <a:prstGeom prst="rect">
          <a:avLst/>
        </a:prstGeom>
        <a:noFill/>
        <a:ln w="38100" cmpd="thickThin">
          <a:solidFill>
            <a:srgbClr val="00FF00"/>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9pPr>
        </a:lstStyle>
        <a:p>
          <a:pPr eaLnBrk="1" hangingPunct="1">
            <a:defRPr/>
          </a:pPr>
          <a:endParaRPr lang="ja-JP" altLang="en-US">
            <a:effectLst>
              <a:outerShdw blurRad="38100" dist="38100" dir="2700000" algn="tl">
                <a:srgbClr val="000000">
                  <a:alpha val="43137"/>
                </a:srgbClr>
              </a:outerShdw>
            </a:effectLst>
          </a:endParaRPr>
        </a:p>
      </xdr:txBody>
    </xdr:sp>
    <xdr:clientData/>
  </xdr:twoCellAnchor>
  <xdr:twoCellAnchor>
    <xdr:from>
      <xdr:col>1</xdr:col>
      <xdr:colOff>19050</xdr:colOff>
      <xdr:row>8</xdr:row>
      <xdr:rowOff>76200</xdr:rowOff>
    </xdr:from>
    <xdr:to>
      <xdr:col>11</xdr:col>
      <xdr:colOff>409575</xdr:colOff>
      <xdr:row>8</xdr:row>
      <xdr:rowOff>76200</xdr:rowOff>
    </xdr:to>
    <xdr:cxnSp macro="">
      <xdr:nvCxnSpPr>
        <xdr:cNvPr id="10" name="直線コネクタ 9"/>
        <xdr:cNvCxnSpPr/>
      </xdr:nvCxnSpPr>
      <xdr:spPr>
        <a:xfrm>
          <a:off x="219075" y="1476375"/>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xdr:row>
      <xdr:rowOff>0</xdr:rowOff>
    </xdr:from>
    <xdr:to>
      <xdr:col>11</xdr:col>
      <xdr:colOff>317500</xdr:colOff>
      <xdr:row>7</xdr:row>
      <xdr:rowOff>1597</xdr:rowOff>
    </xdr:to>
    <xdr:sp macro="" textlink="">
      <xdr:nvSpPr>
        <xdr:cNvPr id="11" name="Text Box 229"/>
        <xdr:cNvSpPr txBox="1">
          <a:spLocks noChangeArrowheads="1"/>
        </xdr:cNvSpPr>
      </xdr:nvSpPr>
      <xdr:spPr bwMode="auto">
        <a:xfrm>
          <a:off x="885825" y="342900"/>
          <a:ext cx="6489700" cy="88742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9pPr>
        </a:lstStyle>
        <a:p>
          <a:pPr eaLnBrk="1" hangingPunct="1">
            <a:defRPr/>
          </a:pPr>
          <a:r>
            <a:rPr lang="ja-JP" altLang="en-US" sz="1000" b="1">
              <a:effectLst>
                <a:outerShdw blurRad="38100" dist="38100" dir="2700000" algn="tl">
                  <a:srgbClr val="C0C0C0"/>
                </a:outerShdw>
              </a:effectLst>
            </a:rPr>
            <a:t>受電設備を当社系統に接続するにあたり下記項目についてご回答頂き、お申し込み時に</a:t>
          </a:r>
          <a:endParaRPr lang="en-US" altLang="ja-JP" sz="1000" b="1">
            <a:effectLst>
              <a:outerShdw blurRad="38100" dist="38100" dir="2700000" algn="tl">
                <a:srgbClr val="C0C0C0"/>
              </a:outerShdw>
            </a:effectLst>
          </a:endParaRPr>
        </a:p>
        <a:p>
          <a:pPr eaLnBrk="1" hangingPunct="1">
            <a:defRPr/>
          </a:pPr>
          <a:r>
            <a:rPr lang="ja-JP" altLang="en-US" sz="1000" b="1">
              <a:effectLst>
                <a:outerShdw blurRad="38100" dist="38100" dir="2700000" algn="tl">
                  <a:srgbClr val="C0C0C0"/>
                </a:outerShdw>
              </a:effectLst>
            </a:rPr>
            <a:t>内線図面へ添付の上ご提出をお願いいたします。</a:t>
          </a:r>
          <a:endParaRPr lang="en-US" altLang="ja-JP" sz="1000" b="1">
            <a:effectLst>
              <a:outerShdw blurRad="38100" dist="38100" dir="2700000" algn="tl">
                <a:srgbClr val="C0C0C0"/>
              </a:outerShdw>
            </a:effectLst>
          </a:endParaRPr>
        </a:p>
        <a:p>
          <a:pPr eaLnBrk="1" hangingPunct="1">
            <a:lnSpc>
              <a:spcPts val="1200"/>
            </a:lnSpc>
            <a:defRPr/>
          </a:pPr>
          <a:r>
            <a:rPr lang="ja-JP" altLang="en-US" sz="1000" b="1">
              <a:effectLst>
                <a:outerShdw blurRad="38100" dist="38100" dir="2700000" algn="tl">
                  <a:srgbClr val="C0C0C0"/>
                </a:outerShdw>
              </a:effectLst>
            </a:rPr>
            <a:t>該当する項目欄の内容を選択・入力いただく形でご回答をお願いいたします。</a:t>
          </a:r>
          <a:endParaRPr lang="en-US" altLang="ja-JP" sz="1000" b="1">
            <a:effectLst>
              <a:outerShdw blurRad="38100" dist="38100" dir="2700000" algn="tl">
                <a:srgbClr val="C0C0C0"/>
              </a:outerShdw>
            </a:effectLst>
          </a:endParaRPr>
        </a:p>
        <a:p>
          <a:pPr eaLnBrk="1" hangingPunct="1">
            <a:lnSpc>
              <a:spcPts val="1200"/>
            </a:lnSpc>
            <a:defRPr/>
          </a:pPr>
          <a:r>
            <a:rPr lang="ja-JP" altLang="en-US" sz="1000" b="1">
              <a:solidFill>
                <a:srgbClr val="FF0000"/>
              </a:solidFill>
            </a:rPr>
            <a:t>＊</a:t>
          </a:r>
          <a:r>
            <a:rPr lang="ja-JP" altLang="en-US" sz="1000" b="1"/>
            <a:t>は必須項目</a:t>
          </a:r>
          <a:endParaRPr lang="en-US" altLang="ja-JP" sz="1000" b="0" strike="dblStrike" baseline="0">
            <a:solidFill>
              <a:srgbClr val="FF0000"/>
            </a:solidFill>
          </a:endParaRPr>
        </a:p>
        <a:p>
          <a:pPr eaLnBrk="1" hangingPunct="1">
            <a:lnSpc>
              <a:spcPts val="1200"/>
            </a:lnSpc>
            <a:defRPr/>
          </a:pPr>
          <a:r>
            <a:rPr lang="ja-JP" altLang="en-US" sz="1000" b="1"/>
            <a:t>　ご入力いただくことでメールによる円滑な協議が可能になります。</a:t>
          </a:r>
        </a:p>
      </xdr:txBody>
    </xdr:sp>
    <xdr:clientData/>
  </xdr:twoCellAnchor>
  <xdr:twoCellAnchor>
    <xdr:from>
      <xdr:col>4</xdr:col>
      <xdr:colOff>628650</xdr:colOff>
      <xdr:row>33</xdr:row>
      <xdr:rowOff>85725</xdr:rowOff>
    </xdr:from>
    <xdr:to>
      <xdr:col>11</xdr:col>
      <xdr:colOff>228600</xdr:colOff>
      <xdr:row>36</xdr:row>
      <xdr:rowOff>161925</xdr:rowOff>
    </xdr:to>
    <xdr:sp macro="" textlink="">
      <xdr:nvSpPr>
        <xdr:cNvPr id="2" name="テキスト ボックス 1"/>
        <xdr:cNvSpPr txBox="1"/>
      </xdr:nvSpPr>
      <xdr:spPr>
        <a:xfrm>
          <a:off x="2886075" y="5086350"/>
          <a:ext cx="4400550"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accent1">
                  <a:lumMod val="75000"/>
                </a:schemeClr>
              </a:solidFill>
            </a:rPr>
            <a:t>↑</a:t>
          </a:r>
          <a:r>
            <a:rPr kumimoji="1" lang="en-US" altLang="ja-JP" sz="900">
              <a:solidFill>
                <a:schemeClr val="accent1">
                  <a:lumMod val="75000"/>
                </a:schemeClr>
              </a:solidFill>
            </a:rPr>
            <a:t>『</a:t>
          </a:r>
          <a:r>
            <a:rPr kumimoji="1" lang="ja-JP" altLang="en-US" sz="900">
              <a:solidFill>
                <a:schemeClr val="accent1">
                  <a:lumMod val="75000"/>
                </a:schemeClr>
              </a:solidFill>
            </a:rPr>
            <a:t>協議結果の送付</a:t>
          </a:r>
          <a:r>
            <a:rPr kumimoji="1" lang="en-US" altLang="ja-JP" sz="900">
              <a:solidFill>
                <a:schemeClr val="accent1">
                  <a:lumMod val="75000"/>
                </a:schemeClr>
              </a:solidFill>
            </a:rPr>
            <a:t>』</a:t>
          </a:r>
          <a:r>
            <a:rPr kumimoji="1" lang="ja-JP" altLang="en-US" sz="900">
              <a:solidFill>
                <a:schemeClr val="accent1">
                  <a:lumMod val="75000"/>
                </a:schemeClr>
              </a:solidFill>
            </a:rPr>
            <a:t>や</a:t>
          </a:r>
          <a:r>
            <a:rPr kumimoji="1" lang="en-US" altLang="ja-JP" sz="900">
              <a:solidFill>
                <a:schemeClr val="accent1">
                  <a:lumMod val="75000"/>
                </a:schemeClr>
              </a:solidFill>
            </a:rPr>
            <a:t>『</a:t>
          </a:r>
          <a:r>
            <a:rPr kumimoji="1" lang="ja-JP" altLang="en-US" sz="900">
              <a:solidFill>
                <a:schemeClr val="accent1">
                  <a:lumMod val="75000"/>
                </a:schemeClr>
              </a:solidFill>
            </a:rPr>
            <a:t>ご質問ご確認事項があった場合</a:t>
          </a:r>
          <a:r>
            <a:rPr kumimoji="1" lang="en-US" altLang="ja-JP" sz="900">
              <a:solidFill>
                <a:schemeClr val="accent1">
                  <a:lumMod val="75000"/>
                </a:schemeClr>
              </a:solidFill>
            </a:rPr>
            <a:t>』</a:t>
          </a:r>
          <a:r>
            <a:rPr kumimoji="1" lang="ja-JP" altLang="en-US" sz="900">
              <a:solidFill>
                <a:schemeClr val="accent1">
                  <a:lumMod val="75000"/>
                </a:schemeClr>
              </a:solidFill>
            </a:rPr>
            <a:t>に使用させていただきます。</a:t>
          </a:r>
          <a:endParaRPr kumimoji="1" lang="en-US" altLang="ja-JP" sz="900">
            <a:solidFill>
              <a:schemeClr val="accent1">
                <a:lumMod val="75000"/>
              </a:schemeClr>
            </a:solidFill>
          </a:endParaRPr>
        </a:p>
        <a:p>
          <a:r>
            <a:rPr kumimoji="1" lang="ja-JP" altLang="en-US" sz="900">
              <a:solidFill>
                <a:schemeClr val="accent1">
                  <a:lumMod val="75000"/>
                </a:schemeClr>
              </a:solidFill>
            </a:rPr>
            <a:t>　　ドメイン </a:t>
          </a:r>
          <a:r>
            <a:rPr kumimoji="1" lang="en-US" altLang="ja-JP" sz="900">
              <a:solidFill>
                <a:schemeClr val="accent1">
                  <a:lumMod val="75000"/>
                </a:schemeClr>
              </a:solidFill>
            </a:rPr>
            <a:t>"@tepco.co.jp" </a:t>
          </a:r>
          <a:r>
            <a:rPr kumimoji="1" lang="ja-JP" altLang="en-US" sz="900">
              <a:solidFill>
                <a:schemeClr val="accent1">
                  <a:lumMod val="75000"/>
                </a:schemeClr>
              </a:solidFill>
            </a:rPr>
            <a:t>からのメールを受信できるようにしてください。</a:t>
          </a:r>
        </a:p>
        <a:p>
          <a:r>
            <a:rPr kumimoji="1" lang="ja-JP" altLang="en-US" sz="900">
              <a:solidFill>
                <a:schemeClr val="accent1">
                  <a:lumMod val="75000"/>
                </a:schemeClr>
              </a:solidFill>
            </a:rPr>
            <a:t>　　　　メールアドレスがない場合は申込情報の連絡先に電話する場合があります。</a:t>
          </a:r>
        </a:p>
      </xdr:txBody>
    </xdr:sp>
    <xdr:clientData/>
  </xdr:twoCellAnchor>
  <xdr:twoCellAnchor>
    <xdr:from>
      <xdr:col>6</xdr:col>
      <xdr:colOff>123824</xdr:colOff>
      <xdr:row>15</xdr:row>
      <xdr:rowOff>38100</xdr:rowOff>
    </xdr:from>
    <xdr:to>
      <xdr:col>11</xdr:col>
      <xdr:colOff>342899</xdr:colOff>
      <xdr:row>16</xdr:row>
      <xdr:rowOff>123825</xdr:rowOff>
    </xdr:to>
    <xdr:sp macro="" textlink="">
      <xdr:nvSpPr>
        <xdr:cNvPr id="13" name="テキスト ボックス 12"/>
        <xdr:cNvSpPr txBox="1"/>
      </xdr:nvSpPr>
      <xdr:spPr>
        <a:xfrm>
          <a:off x="3752849" y="2638425"/>
          <a:ext cx="36480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accent5"/>
              </a:solidFill>
            </a:rPr>
            <a:t>『</a:t>
          </a:r>
          <a:r>
            <a:rPr kumimoji="1" lang="ja-JP" altLang="en-US" sz="900">
              <a:solidFill>
                <a:schemeClr val="accent5"/>
              </a:solidFill>
            </a:rPr>
            <a:t>Ｂ種接地抵抗値</a:t>
          </a:r>
          <a:r>
            <a:rPr kumimoji="1" lang="en-US" altLang="ja-JP" sz="900">
              <a:solidFill>
                <a:schemeClr val="accent5"/>
              </a:solidFill>
            </a:rPr>
            <a:t>』</a:t>
          </a:r>
          <a:r>
            <a:rPr kumimoji="1" lang="ja-JP" altLang="en-US" sz="900">
              <a:solidFill>
                <a:schemeClr val="accent5"/>
              </a:solidFill>
            </a:rPr>
            <a:t>や</a:t>
          </a:r>
          <a:r>
            <a:rPr kumimoji="1" lang="en-US" altLang="ja-JP" sz="900">
              <a:solidFill>
                <a:schemeClr val="accent5"/>
              </a:solidFill>
            </a:rPr>
            <a:t>『</a:t>
          </a:r>
          <a:r>
            <a:rPr kumimoji="1" lang="ja-JP" altLang="en-US" sz="900">
              <a:solidFill>
                <a:schemeClr val="accent5"/>
              </a:solidFill>
            </a:rPr>
            <a:t>リレー整定値</a:t>
          </a:r>
          <a:r>
            <a:rPr kumimoji="1" lang="en-US" altLang="ja-JP" sz="900">
              <a:solidFill>
                <a:schemeClr val="accent5"/>
              </a:solidFill>
            </a:rPr>
            <a:t>』</a:t>
          </a:r>
          <a:r>
            <a:rPr kumimoji="1" lang="ja-JP" altLang="en-US" sz="900">
              <a:solidFill>
                <a:schemeClr val="accent5"/>
              </a:solidFill>
            </a:rPr>
            <a:t>のお知らせが円滑になります。</a:t>
          </a:r>
        </a:p>
      </xdr:txBody>
    </xdr:sp>
    <xdr:clientData/>
  </xdr:twoCellAnchor>
  <xdr:twoCellAnchor>
    <xdr:from>
      <xdr:col>5</xdr:col>
      <xdr:colOff>0</xdr:colOff>
      <xdr:row>126</xdr:row>
      <xdr:rowOff>0</xdr:rowOff>
    </xdr:from>
    <xdr:to>
      <xdr:col>11</xdr:col>
      <xdr:colOff>123825</xdr:colOff>
      <xdr:row>130</xdr:row>
      <xdr:rowOff>0</xdr:rowOff>
    </xdr:to>
    <xdr:sp macro="" textlink="">
      <xdr:nvSpPr>
        <xdr:cNvPr id="17" name="テキスト ボックス 16"/>
        <xdr:cNvSpPr txBox="1"/>
      </xdr:nvSpPr>
      <xdr:spPr>
        <a:xfrm>
          <a:off x="2943225" y="16221075"/>
          <a:ext cx="4238625" cy="82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100"/>
            </a:lnSpc>
          </a:pPr>
          <a:r>
            <a:rPr kumimoji="1" lang="ja-JP" altLang="en-US" sz="900">
              <a:latin typeface="HG丸ｺﾞｼｯｸM-PRO" panose="020F0600000000000000" pitchFamily="50" charset="-128"/>
              <a:ea typeface="HG丸ｺﾞｼｯｸM-PRO" panose="020F0600000000000000" pitchFamily="50" charset="-128"/>
            </a:rPr>
            <a:t>変成器容量は契約設備電力と発電電力から算定しています。将来の</a:t>
          </a:r>
          <a:r>
            <a:rPr kumimoji="1" lang="ja-JP" altLang="ja-JP" sz="900">
              <a:solidFill>
                <a:schemeClr val="dk1"/>
              </a:solidFill>
              <a:effectLst/>
              <a:latin typeface="HG丸ｺﾞｼｯｸM-PRO" panose="020F0600000000000000" pitchFamily="50" charset="-128"/>
              <a:ea typeface="HG丸ｺﾞｼｯｸM-PRO" panose="020F0600000000000000" pitchFamily="50" charset="-128"/>
              <a:cs typeface="+mn-cs"/>
            </a:rPr>
            <a:t>需要</a:t>
          </a:r>
          <a:r>
            <a:rPr kumimoji="1" lang="ja-JP" altLang="en-US" sz="900">
              <a:solidFill>
                <a:schemeClr val="dk1"/>
              </a:solidFill>
              <a:effectLst/>
              <a:latin typeface="HG丸ｺﾞｼｯｸM-PRO" panose="020F0600000000000000" pitchFamily="50" charset="-128"/>
              <a:ea typeface="HG丸ｺﾞｼｯｸM-PRO" panose="020F0600000000000000" pitchFamily="50" charset="-128"/>
              <a:cs typeface="+mn-cs"/>
            </a:rPr>
            <a:t>増加</a:t>
          </a:r>
          <a:r>
            <a:rPr kumimoji="1" lang="ja-JP" altLang="ja-JP" sz="900">
              <a:solidFill>
                <a:schemeClr val="dk1"/>
              </a:solidFill>
              <a:effectLst/>
              <a:latin typeface="HG丸ｺﾞｼｯｸM-PRO" panose="020F0600000000000000" pitchFamily="50" charset="-128"/>
              <a:ea typeface="HG丸ｺﾞｼｯｸM-PRO" panose="020F0600000000000000" pitchFamily="50" charset="-128"/>
              <a:cs typeface="+mn-cs"/>
            </a:rPr>
            <a:t>の見込み</a:t>
          </a:r>
          <a:r>
            <a:rPr kumimoji="1" lang="ja-JP" altLang="en-US" sz="900">
              <a:solidFill>
                <a:schemeClr val="dk1"/>
              </a:solidFill>
              <a:effectLst/>
              <a:latin typeface="HG丸ｺﾞｼｯｸM-PRO" panose="020F0600000000000000" pitchFamily="50" charset="-128"/>
              <a:ea typeface="HG丸ｺﾞｼｯｸM-PRO" panose="020F0600000000000000" pitchFamily="50" charset="-128"/>
              <a:cs typeface="+mn-cs"/>
            </a:rPr>
            <a:t>を考慮した場合にはこれによりません。接続材料は、変成器容量と取付場所より決定しています。</a:t>
          </a:r>
          <a:endParaRPr kumimoji="1" lang="en-US" altLang="ja-JP" sz="90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lnSpc>
              <a:spcPts val="1100"/>
            </a:lnSpc>
          </a:pPr>
          <a:r>
            <a:rPr kumimoji="1" lang="ja-JP" altLang="en-US" sz="900" b="0">
              <a:solidFill>
                <a:schemeClr val="dk1"/>
              </a:solidFill>
              <a:effectLst/>
              <a:latin typeface="HG丸ｺﾞｼｯｸM-PRO" panose="020F0600000000000000" pitchFamily="50" charset="-128"/>
              <a:ea typeface="HG丸ｺﾞｼｯｸM-PRO" panose="020F0600000000000000" pitchFamily="50" charset="-128"/>
              <a:cs typeface="+mn-cs"/>
            </a:rPr>
            <a:t>想定電流は、契約設備電力の電流値に</a:t>
          </a:r>
          <a:r>
            <a:rPr kumimoji="1" lang="ja-JP" altLang="ja-JP" sz="900" b="0">
              <a:solidFill>
                <a:schemeClr val="dk1"/>
              </a:solidFill>
              <a:effectLst/>
              <a:latin typeface="HG丸ｺﾞｼｯｸM-PRO" panose="020F0600000000000000" pitchFamily="50" charset="-128"/>
              <a:ea typeface="HG丸ｺﾞｼｯｸM-PRO" panose="020F0600000000000000" pitchFamily="50" charset="-128"/>
              <a:cs typeface="+mn-cs"/>
            </a:rPr>
            <a:t>安全率</a:t>
          </a:r>
          <a:r>
            <a:rPr kumimoji="1" lang="en-US" altLang="ja-JP" sz="900" b="0">
              <a:solidFill>
                <a:schemeClr val="dk1"/>
              </a:solidFill>
              <a:effectLst/>
              <a:latin typeface="HG丸ｺﾞｼｯｸM-PRO" panose="020F0600000000000000" pitchFamily="50" charset="-128"/>
              <a:ea typeface="HG丸ｺﾞｼｯｸM-PRO" panose="020F0600000000000000" pitchFamily="50" charset="-128"/>
              <a:cs typeface="+mn-cs"/>
            </a:rPr>
            <a:t>α</a:t>
          </a:r>
        </a:p>
        <a:p>
          <a:pPr algn="l">
            <a:lnSpc>
              <a:spcPts val="1100"/>
            </a:lnSpc>
          </a:pPr>
          <a:r>
            <a:rPr kumimoji="1" lang="ja-JP" altLang="en-US" sz="900" b="0">
              <a:solidFill>
                <a:schemeClr val="dk1"/>
              </a:solidFill>
              <a:effectLst/>
              <a:latin typeface="HG丸ｺﾞｼｯｸM-PRO" panose="020F0600000000000000" pitchFamily="50" charset="-128"/>
              <a:ea typeface="HG丸ｺﾞｼｯｸM-PRO" panose="020F0600000000000000" pitchFamily="50" charset="-128"/>
              <a:cs typeface="+mn-cs"/>
            </a:rPr>
            <a:t>（ＬＢＳ</a:t>
          </a:r>
          <a:r>
            <a:rPr kumimoji="1" lang="en-US" altLang="ja-JP" sz="9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900" b="0">
              <a:solidFill>
                <a:schemeClr val="dk1"/>
              </a:solidFill>
              <a:effectLst/>
              <a:latin typeface="HG丸ｺﾞｼｯｸM-PRO" panose="020F0600000000000000" pitchFamily="50" charset="-128"/>
              <a:ea typeface="HG丸ｺﾞｼｯｸM-PRO" panose="020F0600000000000000" pitchFamily="50" charset="-128"/>
              <a:cs typeface="+mn-cs"/>
            </a:rPr>
            <a:t>３，ＶＣＢ＝１．５）を乗じた値となっています。</a:t>
          </a:r>
          <a:endParaRPr kumimoji="1" lang="ja-JP" altLang="en-US" sz="900" b="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0</xdr:colOff>
      <xdr:row>101</xdr:row>
      <xdr:rowOff>85725</xdr:rowOff>
    </xdr:from>
    <xdr:to>
      <xdr:col>11</xdr:col>
      <xdr:colOff>390525</xdr:colOff>
      <xdr:row>101</xdr:row>
      <xdr:rowOff>85725</xdr:rowOff>
    </xdr:to>
    <xdr:cxnSp macro="">
      <xdr:nvCxnSpPr>
        <xdr:cNvPr id="19" name="直線コネクタ 18"/>
        <xdr:cNvCxnSpPr/>
      </xdr:nvCxnSpPr>
      <xdr:spPr>
        <a:xfrm>
          <a:off x="200025" y="1487805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99</xdr:row>
      <xdr:rowOff>85725</xdr:rowOff>
    </xdr:from>
    <xdr:to>
      <xdr:col>11</xdr:col>
      <xdr:colOff>390525</xdr:colOff>
      <xdr:row>99</xdr:row>
      <xdr:rowOff>85725</xdr:rowOff>
    </xdr:to>
    <xdr:cxnSp macro="">
      <xdr:nvCxnSpPr>
        <xdr:cNvPr id="20" name="直線コネクタ 19"/>
        <xdr:cNvCxnSpPr/>
      </xdr:nvCxnSpPr>
      <xdr:spPr>
        <a:xfrm>
          <a:off x="200025" y="145161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95</xdr:row>
      <xdr:rowOff>76200</xdr:rowOff>
    </xdr:from>
    <xdr:to>
      <xdr:col>11</xdr:col>
      <xdr:colOff>390525</xdr:colOff>
      <xdr:row>95</xdr:row>
      <xdr:rowOff>76200</xdr:rowOff>
    </xdr:to>
    <xdr:cxnSp macro="">
      <xdr:nvCxnSpPr>
        <xdr:cNvPr id="21" name="直線コネクタ 20"/>
        <xdr:cNvCxnSpPr/>
      </xdr:nvCxnSpPr>
      <xdr:spPr>
        <a:xfrm>
          <a:off x="200025" y="13820775"/>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89</xdr:row>
      <xdr:rowOff>85725</xdr:rowOff>
    </xdr:from>
    <xdr:to>
      <xdr:col>11</xdr:col>
      <xdr:colOff>390525</xdr:colOff>
      <xdr:row>89</xdr:row>
      <xdr:rowOff>85725</xdr:rowOff>
    </xdr:to>
    <xdr:cxnSp macro="">
      <xdr:nvCxnSpPr>
        <xdr:cNvPr id="22" name="直線コネクタ 21"/>
        <xdr:cNvCxnSpPr/>
      </xdr:nvCxnSpPr>
      <xdr:spPr>
        <a:xfrm>
          <a:off x="200025" y="128016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77</xdr:row>
      <xdr:rowOff>85725</xdr:rowOff>
    </xdr:from>
    <xdr:to>
      <xdr:col>11</xdr:col>
      <xdr:colOff>390525</xdr:colOff>
      <xdr:row>77</xdr:row>
      <xdr:rowOff>85725</xdr:rowOff>
    </xdr:to>
    <xdr:cxnSp macro="">
      <xdr:nvCxnSpPr>
        <xdr:cNvPr id="23" name="直線コネクタ 22"/>
        <xdr:cNvCxnSpPr/>
      </xdr:nvCxnSpPr>
      <xdr:spPr>
        <a:xfrm>
          <a:off x="200025" y="117729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69</xdr:row>
      <xdr:rowOff>85725</xdr:rowOff>
    </xdr:from>
    <xdr:to>
      <xdr:col>11</xdr:col>
      <xdr:colOff>390525</xdr:colOff>
      <xdr:row>69</xdr:row>
      <xdr:rowOff>85725</xdr:rowOff>
    </xdr:to>
    <xdr:cxnSp macro="">
      <xdr:nvCxnSpPr>
        <xdr:cNvPr id="24" name="直線コネクタ 23"/>
        <xdr:cNvCxnSpPr/>
      </xdr:nvCxnSpPr>
      <xdr:spPr>
        <a:xfrm>
          <a:off x="200025" y="104013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59</xdr:row>
      <xdr:rowOff>85725</xdr:rowOff>
    </xdr:from>
    <xdr:to>
      <xdr:col>11</xdr:col>
      <xdr:colOff>390525</xdr:colOff>
      <xdr:row>59</xdr:row>
      <xdr:rowOff>85725</xdr:rowOff>
    </xdr:to>
    <xdr:cxnSp macro="">
      <xdr:nvCxnSpPr>
        <xdr:cNvPr id="25" name="直線コネクタ 24"/>
        <xdr:cNvCxnSpPr/>
      </xdr:nvCxnSpPr>
      <xdr:spPr>
        <a:xfrm>
          <a:off x="200025" y="83439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53</xdr:row>
      <xdr:rowOff>85725</xdr:rowOff>
    </xdr:from>
    <xdr:to>
      <xdr:col>11</xdr:col>
      <xdr:colOff>390525</xdr:colOff>
      <xdr:row>53</xdr:row>
      <xdr:rowOff>85725</xdr:rowOff>
    </xdr:to>
    <xdr:cxnSp macro="">
      <xdr:nvCxnSpPr>
        <xdr:cNvPr id="26" name="直線コネクタ 25"/>
        <xdr:cNvCxnSpPr/>
      </xdr:nvCxnSpPr>
      <xdr:spPr>
        <a:xfrm>
          <a:off x="200025" y="73152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47</xdr:row>
      <xdr:rowOff>85725</xdr:rowOff>
    </xdr:from>
    <xdr:to>
      <xdr:col>11</xdr:col>
      <xdr:colOff>390525</xdr:colOff>
      <xdr:row>47</xdr:row>
      <xdr:rowOff>85725</xdr:rowOff>
    </xdr:to>
    <xdr:cxnSp macro="">
      <xdr:nvCxnSpPr>
        <xdr:cNvPr id="27" name="直線コネクタ 26"/>
        <xdr:cNvCxnSpPr/>
      </xdr:nvCxnSpPr>
      <xdr:spPr>
        <a:xfrm>
          <a:off x="200025" y="62865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85725</xdr:rowOff>
    </xdr:from>
    <xdr:to>
      <xdr:col>11</xdr:col>
      <xdr:colOff>390525</xdr:colOff>
      <xdr:row>45</xdr:row>
      <xdr:rowOff>85725</xdr:rowOff>
    </xdr:to>
    <xdr:cxnSp macro="">
      <xdr:nvCxnSpPr>
        <xdr:cNvPr id="28" name="直線コネクタ 27"/>
        <xdr:cNvCxnSpPr/>
      </xdr:nvCxnSpPr>
      <xdr:spPr>
        <a:xfrm>
          <a:off x="200025" y="59436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37</xdr:row>
      <xdr:rowOff>85725</xdr:rowOff>
    </xdr:from>
    <xdr:to>
      <xdr:col>11</xdr:col>
      <xdr:colOff>390525</xdr:colOff>
      <xdr:row>37</xdr:row>
      <xdr:rowOff>85725</xdr:rowOff>
    </xdr:to>
    <xdr:cxnSp macro="">
      <xdr:nvCxnSpPr>
        <xdr:cNvPr id="29" name="直線コネクタ 28"/>
        <xdr:cNvCxnSpPr/>
      </xdr:nvCxnSpPr>
      <xdr:spPr>
        <a:xfrm>
          <a:off x="200025" y="560070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27</xdr:row>
      <xdr:rowOff>85725</xdr:rowOff>
    </xdr:from>
    <xdr:to>
      <xdr:col>11</xdr:col>
      <xdr:colOff>390525</xdr:colOff>
      <xdr:row>27</xdr:row>
      <xdr:rowOff>85725</xdr:rowOff>
    </xdr:to>
    <xdr:cxnSp macro="">
      <xdr:nvCxnSpPr>
        <xdr:cNvPr id="30" name="直線コネクタ 29"/>
        <xdr:cNvCxnSpPr/>
      </xdr:nvCxnSpPr>
      <xdr:spPr>
        <a:xfrm>
          <a:off x="200025" y="405765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17</xdr:row>
      <xdr:rowOff>85725</xdr:rowOff>
    </xdr:from>
    <xdr:to>
      <xdr:col>11</xdr:col>
      <xdr:colOff>390525</xdr:colOff>
      <xdr:row>17</xdr:row>
      <xdr:rowOff>85725</xdr:rowOff>
    </xdr:to>
    <xdr:cxnSp macro="">
      <xdr:nvCxnSpPr>
        <xdr:cNvPr id="31" name="直線コネクタ 30"/>
        <xdr:cNvCxnSpPr/>
      </xdr:nvCxnSpPr>
      <xdr:spPr>
        <a:xfrm>
          <a:off x="200025" y="3028950"/>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504825</xdr:colOff>
      <xdr:row>53</xdr:row>
      <xdr:rowOff>123825</xdr:rowOff>
    </xdr:from>
    <xdr:to>
      <xdr:col>11</xdr:col>
      <xdr:colOff>371475</xdr:colOff>
      <xdr:row>57</xdr:row>
      <xdr:rowOff>47624</xdr:rowOff>
    </xdr:to>
    <xdr:sp macro="" textlink="">
      <xdr:nvSpPr>
        <xdr:cNvPr id="3" name="テキスト ボックス 2"/>
        <xdr:cNvSpPr txBox="1"/>
      </xdr:nvSpPr>
      <xdr:spPr>
        <a:xfrm>
          <a:off x="5505450" y="8210550"/>
          <a:ext cx="1924050" cy="609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各線間に接続される単相変圧器の最大と最小の差が</a:t>
          </a:r>
          <a:r>
            <a:rPr kumimoji="1" lang="en-US" altLang="ja-JP" sz="900"/>
            <a:t>100kVA</a:t>
          </a:r>
          <a:r>
            <a:rPr kumimoji="1" lang="ja-JP" altLang="en-US" sz="900"/>
            <a:t>以下として下さい。</a:t>
          </a:r>
        </a:p>
      </xdr:txBody>
    </xdr:sp>
    <xdr:clientData/>
  </xdr:twoCellAnchor>
  <xdr:twoCellAnchor>
    <xdr:from>
      <xdr:col>8</xdr:col>
      <xdr:colOff>514350</xdr:colOff>
      <xdr:row>95</xdr:row>
      <xdr:rowOff>114300</xdr:rowOff>
    </xdr:from>
    <xdr:to>
      <xdr:col>11</xdr:col>
      <xdr:colOff>381000</xdr:colOff>
      <xdr:row>99</xdr:row>
      <xdr:rowOff>38100</xdr:rowOff>
    </xdr:to>
    <xdr:sp macro="" textlink="">
      <xdr:nvSpPr>
        <xdr:cNvPr id="32" name="テキスト ボックス 31"/>
        <xdr:cNvSpPr txBox="1"/>
      </xdr:nvSpPr>
      <xdr:spPr>
        <a:xfrm>
          <a:off x="5514975" y="14544675"/>
          <a:ext cx="192405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系統連系発電設備がある場合</a:t>
          </a:r>
          <a:endParaRPr kumimoji="1" lang="en-US" altLang="ja-JP" sz="900"/>
        </a:p>
        <a:p>
          <a:r>
            <a:rPr kumimoji="1" lang="ja-JP" altLang="en-US" sz="900"/>
            <a:t>別途、お申し込みが必要です。</a:t>
          </a:r>
        </a:p>
      </xdr:txBody>
    </xdr:sp>
    <xdr:clientData/>
  </xdr:twoCellAnchor>
  <xdr:twoCellAnchor>
    <xdr:from>
      <xdr:col>8</xdr:col>
      <xdr:colOff>190499</xdr:colOff>
      <xdr:row>86</xdr:row>
      <xdr:rowOff>1</xdr:rowOff>
    </xdr:from>
    <xdr:to>
      <xdr:col>11</xdr:col>
      <xdr:colOff>361948</xdr:colOff>
      <xdr:row>88</xdr:row>
      <xdr:rowOff>152401</xdr:rowOff>
    </xdr:to>
    <xdr:sp macro="" textlink="">
      <xdr:nvSpPr>
        <xdr:cNvPr id="33" name="テキスト ボックス 32"/>
        <xdr:cNvSpPr txBox="1"/>
      </xdr:nvSpPr>
      <xdr:spPr>
        <a:xfrm>
          <a:off x="5191124" y="13573126"/>
          <a:ext cx="2228849"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ja-JP" altLang="en-US" sz="900"/>
            <a:t>ＶＣＴリードとの接続が電線・ケーブル以外の場合は個別に協議いたします。</a:t>
          </a:r>
        </a:p>
      </xdr:txBody>
    </xdr:sp>
    <xdr:clientData/>
  </xdr:twoCellAnchor>
  <xdr:twoCellAnchor>
    <xdr:from>
      <xdr:col>13</xdr:col>
      <xdr:colOff>19051</xdr:colOff>
      <xdr:row>52</xdr:row>
      <xdr:rowOff>66675</xdr:rowOff>
    </xdr:from>
    <xdr:to>
      <xdr:col>14</xdr:col>
      <xdr:colOff>4419600</xdr:colOff>
      <xdr:row>60</xdr:row>
      <xdr:rowOff>85725</xdr:rowOff>
    </xdr:to>
    <xdr:sp macro="" textlink="">
      <xdr:nvSpPr>
        <xdr:cNvPr id="4" name="テキスト ボックス 3"/>
        <xdr:cNvSpPr txBox="1"/>
      </xdr:nvSpPr>
      <xdr:spPr>
        <a:xfrm>
          <a:off x="7705726" y="9010650"/>
          <a:ext cx="4600574" cy="139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a:t>
          </a:r>
          <a:endParaRPr kumimoji="1" lang="en-US" altLang="ja-JP" sz="1100"/>
        </a:p>
        <a:p>
          <a:r>
            <a:rPr kumimoji="1" lang="ja-JP" altLang="en-US" sz="1100"/>
            <a:t>ＲＳ相　電灯　</a:t>
          </a:r>
          <a:r>
            <a:rPr kumimoji="1" lang="en-US" altLang="ja-JP" sz="1100"/>
            <a:t>100kVA × 1</a:t>
          </a:r>
          <a:r>
            <a:rPr kumimoji="1" lang="ja-JP" altLang="en-US" sz="1100"/>
            <a:t>　　　　　　　　　　　　</a:t>
          </a:r>
          <a:r>
            <a:rPr kumimoji="1" lang="ja-JP" altLang="en-US" sz="1100" baseline="0"/>
            <a:t>  </a:t>
          </a:r>
          <a:r>
            <a:rPr kumimoji="1" lang="ja-JP" altLang="ja-JP" sz="1100">
              <a:solidFill>
                <a:srgbClr val="0000FF"/>
              </a:solidFill>
              <a:effectLst/>
              <a:latin typeface="+mn-lt"/>
              <a:ea typeface="+mn-ea"/>
              <a:cs typeface="+mn-cs"/>
            </a:rPr>
            <a:t>最小</a:t>
          </a:r>
          <a:r>
            <a:rPr kumimoji="1" lang="ja-JP" altLang="en-US" sz="1100">
              <a:solidFill>
                <a:srgbClr val="0000FF"/>
              </a:solidFill>
              <a:effectLst/>
              <a:latin typeface="+mn-lt"/>
              <a:ea typeface="+mn-ea"/>
              <a:cs typeface="+mn-cs"/>
            </a:rPr>
            <a:t>接続相　</a:t>
          </a:r>
          <a:r>
            <a:rPr kumimoji="1" lang="en-US" altLang="ja-JP" sz="1100">
              <a:solidFill>
                <a:srgbClr val="0000FF"/>
              </a:solidFill>
              <a:effectLst/>
              <a:latin typeface="+mn-lt"/>
              <a:ea typeface="+mn-ea"/>
              <a:cs typeface="+mn-cs"/>
            </a:rPr>
            <a:t>100</a:t>
          </a:r>
          <a:r>
            <a:rPr kumimoji="1" lang="ja-JP" altLang="en-US" sz="1100">
              <a:solidFill>
                <a:srgbClr val="0000FF"/>
              </a:solidFill>
              <a:effectLst/>
              <a:latin typeface="+mn-lt"/>
              <a:ea typeface="+mn-ea"/>
              <a:cs typeface="+mn-cs"/>
            </a:rPr>
            <a:t>　で入力</a:t>
          </a:r>
          <a:endParaRPr kumimoji="1" lang="en-US" altLang="ja-JP" sz="1100">
            <a:solidFill>
              <a:srgbClr val="0000FF"/>
            </a:solidFill>
          </a:endParaRPr>
        </a:p>
        <a:p>
          <a:r>
            <a:rPr kumimoji="1" lang="ja-JP" altLang="en-US" sz="1100"/>
            <a:t>ＳＴ相　電灯　</a:t>
          </a:r>
          <a:r>
            <a:rPr kumimoji="1" lang="en-US" altLang="ja-JP" sz="1100"/>
            <a:t>200kVA </a:t>
          </a:r>
          <a:r>
            <a:rPr kumimoji="1" lang="en-US" altLang="ja-JP" sz="1100">
              <a:solidFill>
                <a:schemeClr val="dk1"/>
              </a:solidFill>
              <a:effectLst/>
              <a:latin typeface="+mn-lt"/>
              <a:ea typeface="+mn-ea"/>
              <a:cs typeface="+mn-cs"/>
            </a:rPr>
            <a:t>× 1</a:t>
          </a:r>
          <a:endParaRPr kumimoji="1" lang="en-US" altLang="ja-JP" sz="1100"/>
        </a:p>
        <a:p>
          <a:r>
            <a:rPr kumimoji="1" lang="ja-JP" altLang="en-US" sz="1100"/>
            <a:t>ＴＲ相　電灯　</a:t>
          </a:r>
          <a:r>
            <a:rPr kumimoji="1" lang="en-US" altLang="ja-JP" sz="1100"/>
            <a:t>200kVA </a:t>
          </a:r>
          <a:r>
            <a:rPr kumimoji="1" lang="en-US" altLang="ja-JP" sz="1100">
              <a:solidFill>
                <a:schemeClr val="dk1"/>
              </a:solidFill>
              <a:effectLst/>
              <a:latin typeface="+mn-lt"/>
              <a:ea typeface="+mn-ea"/>
              <a:cs typeface="+mn-cs"/>
            </a:rPr>
            <a:t>× 1</a:t>
          </a:r>
          <a:r>
            <a:rPr kumimoji="1" lang="ja-JP" altLang="en-US" sz="1100"/>
            <a:t>　電灯　</a:t>
          </a:r>
          <a:r>
            <a:rPr kumimoji="1" lang="en-US" altLang="ja-JP" sz="1100"/>
            <a:t>50kVA </a:t>
          </a:r>
          <a:r>
            <a:rPr kumimoji="1" lang="en-US" altLang="ja-JP" sz="1100">
              <a:solidFill>
                <a:schemeClr val="dk1"/>
              </a:solidFill>
              <a:effectLst/>
              <a:latin typeface="+mn-lt"/>
              <a:ea typeface="+mn-ea"/>
              <a:cs typeface="+mn-cs"/>
            </a:rPr>
            <a:t>× 1</a:t>
          </a:r>
          <a:r>
            <a:rPr kumimoji="1" lang="ja-JP" altLang="en-US" sz="1100">
              <a:solidFill>
                <a:schemeClr val="dk1"/>
              </a:solidFill>
              <a:effectLst/>
              <a:latin typeface="+mn-lt"/>
              <a:ea typeface="+mn-ea"/>
              <a:cs typeface="+mn-cs"/>
            </a:rPr>
            <a:t>　</a:t>
          </a:r>
          <a:r>
            <a:rPr kumimoji="1" lang="ja-JP" altLang="en-US" sz="1100">
              <a:solidFill>
                <a:srgbClr val="0000FF"/>
              </a:solidFill>
            </a:rPr>
            <a:t>最大接続相　</a:t>
          </a:r>
          <a:r>
            <a:rPr kumimoji="1" lang="en-US" altLang="ja-JP" sz="1100">
              <a:solidFill>
                <a:srgbClr val="0000FF"/>
              </a:solidFill>
            </a:rPr>
            <a:t>250</a:t>
          </a:r>
          <a:r>
            <a:rPr kumimoji="1" lang="ja-JP" altLang="en-US" sz="1100">
              <a:solidFill>
                <a:srgbClr val="0000FF"/>
              </a:solidFill>
            </a:rPr>
            <a:t>　で入力</a:t>
          </a:r>
          <a:endParaRPr kumimoji="1" lang="en-US" altLang="ja-JP" sz="1100">
            <a:solidFill>
              <a:srgbClr val="0000FF"/>
            </a:solidFill>
          </a:endParaRPr>
        </a:p>
        <a:p>
          <a:endParaRPr kumimoji="1" lang="en-US" altLang="ja-JP" sz="1100"/>
        </a:p>
        <a:p>
          <a:r>
            <a:rPr kumimoji="1" lang="ja-JP" altLang="en-US" sz="1100"/>
            <a:t>上記の場合、最大と最小の差は</a:t>
          </a:r>
          <a:r>
            <a:rPr kumimoji="1" lang="en-US" altLang="ja-JP" sz="1100"/>
            <a:t>150kVA</a:t>
          </a:r>
        </a:p>
        <a:p>
          <a:r>
            <a:rPr kumimoji="1" lang="ja-JP" altLang="en-US" sz="1100"/>
            <a:t>ＴＲ相の</a:t>
          </a:r>
          <a:r>
            <a:rPr kumimoji="1" lang="en-US" altLang="ja-JP" sz="1100"/>
            <a:t>50kVA</a:t>
          </a:r>
          <a:r>
            <a:rPr kumimoji="1" lang="ja-JP" altLang="en-US" sz="1100"/>
            <a:t>をＲＳ相への接続とすれば不平衡率が緩和される</a:t>
          </a:r>
        </a:p>
      </xdr:txBody>
    </xdr:sp>
    <xdr:clientData/>
  </xdr:twoCellAnchor>
  <xdr:twoCellAnchor>
    <xdr:from>
      <xdr:col>1</xdr:col>
      <xdr:colOff>123824</xdr:colOff>
      <xdr:row>55</xdr:row>
      <xdr:rowOff>85725</xdr:rowOff>
    </xdr:from>
    <xdr:to>
      <xdr:col>3</xdr:col>
      <xdr:colOff>628649</xdr:colOff>
      <xdr:row>58</xdr:row>
      <xdr:rowOff>142875</xdr:rowOff>
    </xdr:to>
    <xdr:sp macro="" textlink="">
      <xdr:nvSpPr>
        <xdr:cNvPr id="5" name="テキスト ボックス 4"/>
        <xdr:cNvSpPr txBox="1"/>
      </xdr:nvSpPr>
      <xdr:spPr>
        <a:xfrm>
          <a:off x="323849" y="9544050"/>
          <a:ext cx="1876425"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下記の場合は手入力してください。</a:t>
          </a:r>
          <a:endParaRPr kumimoji="1" lang="en-US" altLang="ja-JP" sz="900"/>
        </a:p>
        <a:p>
          <a:r>
            <a:rPr kumimoji="1" lang="ja-JP" altLang="en-US" sz="900"/>
            <a:t>・プルダウンにない端数</a:t>
          </a:r>
          <a:endParaRPr kumimoji="1" lang="en-US" altLang="ja-JP" sz="900"/>
        </a:p>
        <a:p>
          <a:r>
            <a:rPr kumimoji="1" lang="ja-JP" altLang="en-US" sz="900"/>
            <a:t>・プルダウンを超える値</a:t>
          </a:r>
        </a:p>
      </xdr:txBody>
    </xdr:sp>
    <xdr:clientData/>
  </xdr:twoCellAnchor>
  <xdr:twoCellAnchor>
    <xdr:from>
      <xdr:col>2</xdr:col>
      <xdr:colOff>114300</xdr:colOff>
      <xdr:row>25</xdr:row>
      <xdr:rowOff>142875</xdr:rowOff>
    </xdr:from>
    <xdr:to>
      <xdr:col>6</xdr:col>
      <xdr:colOff>142875</xdr:colOff>
      <xdr:row>27</xdr:row>
      <xdr:rowOff>0</xdr:rowOff>
    </xdr:to>
    <xdr:sp macro="" textlink="">
      <xdr:nvSpPr>
        <xdr:cNvPr id="6" name="テキスト ボックス 5"/>
        <xdr:cNvSpPr txBox="1"/>
      </xdr:nvSpPr>
      <xdr:spPr>
        <a:xfrm>
          <a:off x="1000125" y="4457700"/>
          <a:ext cx="27717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４つ目以降またはその他の詳細を手入力してください</a:t>
          </a:r>
          <a:endParaRPr kumimoji="1" lang="en-US" altLang="ja-JP" sz="900"/>
        </a:p>
      </xdr:txBody>
    </xdr:sp>
    <xdr:clientData/>
  </xdr:twoCellAnchor>
  <xdr:twoCellAnchor>
    <xdr:from>
      <xdr:col>7</xdr:col>
      <xdr:colOff>1</xdr:colOff>
      <xdr:row>83</xdr:row>
      <xdr:rowOff>38100</xdr:rowOff>
    </xdr:from>
    <xdr:to>
      <xdr:col>11</xdr:col>
      <xdr:colOff>361950</xdr:colOff>
      <xdr:row>85</xdr:row>
      <xdr:rowOff>85725</xdr:rowOff>
    </xdr:to>
    <xdr:sp macro="" textlink="">
      <xdr:nvSpPr>
        <xdr:cNvPr id="9" name="テキスト ボックス 8"/>
        <xdr:cNvSpPr txBox="1"/>
      </xdr:nvSpPr>
      <xdr:spPr>
        <a:xfrm>
          <a:off x="3829051" y="14639925"/>
          <a:ext cx="3590924"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具体的な距離が分かれば手入力してください。（１ｍ単位）</a:t>
          </a:r>
          <a:endParaRPr kumimoji="1" lang="en-US" altLang="ja-JP" sz="900"/>
        </a:p>
        <a:p>
          <a:r>
            <a:rPr kumimoji="1" lang="ja-JP" altLang="en-US" sz="900"/>
            <a:t>（４０ｍ超過は個別に協議いたします）</a:t>
          </a:r>
        </a:p>
      </xdr:txBody>
    </xdr:sp>
    <xdr:clientData/>
  </xdr:twoCellAnchor>
  <xdr:twoCellAnchor>
    <xdr:from>
      <xdr:col>1</xdr:col>
      <xdr:colOff>0</xdr:colOff>
      <xdr:row>41</xdr:row>
      <xdr:rowOff>76200</xdr:rowOff>
    </xdr:from>
    <xdr:to>
      <xdr:col>11</xdr:col>
      <xdr:colOff>390525</xdr:colOff>
      <xdr:row>41</xdr:row>
      <xdr:rowOff>76200</xdr:rowOff>
    </xdr:to>
    <xdr:cxnSp macro="">
      <xdr:nvCxnSpPr>
        <xdr:cNvPr id="34" name="直線コネクタ 33"/>
        <xdr:cNvCxnSpPr/>
      </xdr:nvCxnSpPr>
      <xdr:spPr>
        <a:xfrm>
          <a:off x="200025" y="8162925"/>
          <a:ext cx="7248525" cy="0"/>
        </a:xfrm>
        <a:prstGeom prst="line">
          <a:avLst/>
        </a:prstGeom>
        <a:ln>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533400</xdr:colOff>
      <xdr:row>65</xdr:row>
      <xdr:rowOff>104776</xdr:rowOff>
    </xdr:from>
    <xdr:to>
      <xdr:col>11</xdr:col>
      <xdr:colOff>400050</xdr:colOff>
      <xdr:row>68</xdr:row>
      <xdr:rowOff>47626</xdr:rowOff>
    </xdr:to>
    <xdr:sp macro="" textlink="">
      <xdr:nvSpPr>
        <xdr:cNvPr id="35" name="テキスト ボックス 34"/>
        <xdr:cNvSpPr txBox="1"/>
      </xdr:nvSpPr>
      <xdr:spPr>
        <a:xfrm>
          <a:off x="5534025" y="11620501"/>
          <a:ext cx="19240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３つ目以降は</a:t>
          </a:r>
          <a:endParaRPr kumimoji="1" lang="en-US" altLang="ja-JP" sz="900"/>
        </a:p>
        <a:p>
          <a:r>
            <a:rPr kumimoji="1" lang="ja-JP" altLang="en-US" sz="900"/>
            <a:t>特記事項へ記入してください。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76199</xdr:colOff>
      <xdr:row>34</xdr:row>
      <xdr:rowOff>171449</xdr:rowOff>
    </xdr:from>
    <xdr:to>
      <xdr:col>36</xdr:col>
      <xdr:colOff>628650</xdr:colOff>
      <xdr:row>38</xdr:row>
      <xdr:rowOff>104775</xdr:rowOff>
    </xdr:to>
    <xdr:sp macro="" textlink="">
      <xdr:nvSpPr>
        <xdr:cNvPr id="2" name="テキスト ボックス 1"/>
        <xdr:cNvSpPr txBox="1"/>
      </xdr:nvSpPr>
      <xdr:spPr>
        <a:xfrm>
          <a:off x="10229849" y="6467474"/>
          <a:ext cx="2609851" cy="61912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000"/>
            <a:t>動作時間整定値は反限時・定限時特性については１～２，瞬時要素なしの場合については，</a:t>
          </a:r>
          <a:r>
            <a:rPr kumimoji="1" lang="en-US" altLang="ja-JP" sz="1000"/>
            <a:t>0.5 </a:t>
          </a:r>
          <a:r>
            <a:rPr kumimoji="1" lang="ja-JP" altLang="en-US" sz="1000"/>
            <a:t>を標準とする。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0</xdr:row>
      <xdr:rowOff>114300</xdr:rowOff>
    </xdr:from>
    <xdr:to>
      <xdr:col>10</xdr:col>
      <xdr:colOff>466725</xdr:colOff>
      <xdr:row>17</xdr:row>
      <xdr:rowOff>0</xdr:rowOff>
    </xdr:to>
    <xdr:sp macro="" textlink="">
      <xdr:nvSpPr>
        <xdr:cNvPr id="46025" name="AutoShape 3"/>
        <xdr:cNvSpPr>
          <a:spLocks noChangeArrowheads="1"/>
        </xdr:cNvSpPr>
      </xdr:nvSpPr>
      <xdr:spPr bwMode="auto">
        <a:xfrm>
          <a:off x="161925" y="114300"/>
          <a:ext cx="7153275" cy="2800350"/>
        </a:xfrm>
        <a:prstGeom prst="roundRect">
          <a:avLst>
            <a:gd name="adj" fmla="val 4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161925</xdr:colOff>
      <xdr:row>18</xdr:row>
      <xdr:rowOff>76200</xdr:rowOff>
    </xdr:from>
    <xdr:to>
      <xdr:col>10</xdr:col>
      <xdr:colOff>514350</xdr:colOff>
      <xdr:row>37</xdr:row>
      <xdr:rowOff>161925</xdr:rowOff>
    </xdr:to>
    <xdr:sp macro="" textlink="">
      <xdr:nvSpPr>
        <xdr:cNvPr id="46026" name="AutoShape 5"/>
        <xdr:cNvSpPr>
          <a:spLocks noChangeArrowheads="1"/>
        </xdr:cNvSpPr>
      </xdr:nvSpPr>
      <xdr:spPr bwMode="auto">
        <a:xfrm>
          <a:off x="161925" y="3162300"/>
          <a:ext cx="7200900" cy="3400425"/>
        </a:xfrm>
        <a:prstGeom prst="roundRect">
          <a:avLst>
            <a:gd name="adj" fmla="val 42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0</xdr:col>
      <xdr:colOff>466725</xdr:colOff>
      <xdr:row>0</xdr:row>
      <xdr:rowOff>0</xdr:rowOff>
    </xdr:from>
    <xdr:to>
      <xdr:col>3</xdr:col>
      <xdr:colOff>333375</xdr:colOff>
      <xdr:row>1</xdr:row>
      <xdr:rowOff>38100</xdr:rowOff>
    </xdr:to>
    <xdr:pic>
      <xdr:nvPicPr>
        <xdr:cNvPr id="4602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0"/>
          <a:ext cx="19145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22</xdr:row>
      <xdr:rowOff>0</xdr:rowOff>
    </xdr:from>
    <xdr:to>
      <xdr:col>2</xdr:col>
      <xdr:colOff>676275</xdr:colOff>
      <xdr:row>32</xdr:row>
      <xdr:rowOff>47625</xdr:rowOff>
    </xdr:to>
    <xdr:pic>
      <xdr:nvPicPr>
        <xdr:cNvPr id="46028" name="Picture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3771900"/>
          <a:ext cx="18002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104775</xdr:colOff>
      <xdr:row>22</xdr:row>
      <xdr:rowOff>0</xdr:rowOff>
    </xdr:from>
    <xdr:to>
      <xdr:col>5</xdr:col>
      <xdr:colOff>104775</xdr:colOff>
      <xdr:row>32</xdr:row>
      <xdr:rowOff>0</xdr:rowOff>
    </xdr:to>
    <xdr:pic>
      <xdr:nvPicPr>
        <xdr:cNvPr id="46029" name="Picture 1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52650" y="3771900"/>
          <a:ext cx="13716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228600</xdr:colOff>
      <xdr:row>21</xdr:row>
      <xdr:rowOff>9525</xdr:rowOff>
    </xdr:from>
    <xdr:to>
      <xdr:col>10</xdr:col>
      <xdr:colOff>400050</xdr:colOff>
      <xdr:row>37</xdr:row>
      <xdr:rowOff>38100</xdr:rowOff>
    </xdr:to>
    <xdr:pic>
      <xdr:nvPicPr>
        <xdr:cNvPr id="46030" name="Picture 1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05475" y="3609975"/>
          <a:ext cx="1543050" cy="282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19</xdr:row>
      <xdr:rowOff>152400</xdr:rowOff>
    </xdr:from>
    <xdr:to>
      <xdr:col>2</xdr:col>
      <xdr:colOff>114300</xdr:colOff>
      <xdr:row>20</xdr:row>
      <xdr:rowOff>152400</xdr:rowOff>
    </xdr:to>
    <xdr:pic>
      <xdr:nvPicPr>
        <xdr:cNvPr id="46031"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1525" y="3409950"/>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19</xdr:row>
      <xdr:rowOff>152400</xdr:rowOff>
    </xdr:from>
    <xdr:to>
      <xdr:col>4</xdr:col>
      <xdr:colOff>523875</xdr:colOff>
      <xdr:row>20</xdr:row>
      <xdr:rowOff>152400</xdr:rowOff>
    </xdr:to>
    <xdr:pic>
      <xdr:nvPicPr>
        <xdr:cNvPr id="46032" name="Picture 1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52700" y="3409950"/>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19</xdr:row>
      <xdr:rowOff>152400</xdr:rowOff>
    </xdr:from>
    <xdr:to>
      <xdr:col>10</xdr:col>
      <xdr:colOff>95250</xdr:colOff>
      <xdr:row>20</xdr:row>
      <xdr:rowOff>152400</xdr:rowOff>
    </xdr:to>
    <xdr:pic>
      <xdr:nvPicPr>
        <xdr:cNvPr id="46033" name="Picture 1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24550" y="3409950"/>
          <a:ext cx="1019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647700</xdr:colOff>
      <xdr:row>19</xdr:row>
      <xdr:rowOff>152400</xdr:rowOff>
    </xdr:from>
    <xdr:to>
      <xdr:col>7</xdr:col>
      <xdr:colOff>295275</xdr:colOff>
      <xdr:row>20</xdr:row>
      <xdr:rowOff>152400</xdr:rowOff>
    </xdr:to>
    <xdr:pic>
      <xdr:nvPicPr>
        <xdr:cNvPr id="46034" name="Picture 2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67175" y="3409950"/>
          <a:ext cx="1019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16</xdr:row>
      <xdr:rowOff>19050</xdr:rowOff>
    </xdr:from>
    <xdr:ext cx="2000250" cy="133350"/>
    <xdr:sp macro="" textlink="">
      <xdr:nvSpPr>
        <xdr:cNvPr id="12" name="Text Box 28"/>
        <xdr:cNvSpPr txBox="1">
          <a:spLocks noChangeArrowheads="1"/>
        </xdr:cNvSpPr>
      </xdr:nvSpPr>
      <xdr:spPr bwMode="auto">
        <a:xfrm>
          <a:off x="685800" y="2762250"/>
          <a:ext cx="200025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［注］外形寸法で、上段は20,50,200A,下段は500Aに適用する。</a:t>
          </a:r>
        </a:p>
      </xdr:txBody>
    </xdr:sp>
    <xdr:clientData/>
  </xdr:oneCellAnchor>
  <xdr:twoCellAnchor editAs="oneCell">
    <xdr:from>
      <xdr:col>0</xdr:col>
      <xdr:colOff>514350</xdr:colOff>
      <xdr:row>17</xdr:row>
      <xdr:rowOff>142875</xdr:rowOff>
    </xdr:from>
    <xdr:to>
      <xdr:col>3</xdr:col>
      <xdr:colOff>581025</xdr:colOff>
      <xdr:row>19</xdr:row>
      <xdr:rowOff>9525</xdr:rowOff>
    </xdr:to>
    <xdr:pic>
      <xdr:nvPicPr>
        <xdr:cNvPr id="46036" name="Picture 2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4350" y="3057525"/>
          <a:ext cx="21145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390525</xdr:colOff>
      <xdr:row>20</xdr:row>
      <xdr:rowOff>114300</xdr:rowOff>
    </xdr:from>
    <xdr:to>
      <xdr:col>8</xdr:col>
      <xdr:colOff>28575</xdr:colOff>
      <xdr:row>35</xdr:row>
      <xdr:rowOff>142875</xdr:rowOff>
    </xdr:to>
    <xdr:grpSp>
      <xdr:nvGrpSpPr>
        <xdr:cNvPr id="46037" name="Group 5327"/>
        <xdr:cNvGrpSpPr>
          <a:grpSpLocks/>
        </xdr:cNvGrpSpPr>
      </xdr:nvGrpSpPr>
      <xdr:grpSpPr bwMode="auto">
        <a:xfrm>
          <a:off x="3810000" y="3543300"/>
          <a:ext cx="1695450" cy="2657475"/>
          <a:chOff x="400" y="372"/>
          <a:chExt cx="178" cy="279"/>
        </a:xfrm>
      </xdr:grpSpPr>
      <xdr:sp macro="" textlink="">
        <xdr:nvSpPr>
          <xdr:cNvPr id="50261" name="AutoShape 5209"/>
          <xdr:cNvSpPr>
            <a:spLocks noChangeAspect="1" noChangeArrowheads="1" noTextEdit="1"/>
          </xdr:cNvSpPr>
        </xdr:nvSpPr>
        <xdr:spPr bwMode="auto">
          <a:xfrm>
            <a:off x="400" y="372"/>
            <a:ext cx="178" cy="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0262" name="Rectangle 5210"/>
          <xdr:cNvSpPr>
            <a:spLocks noChangeArrowheads="1"/>
          </xdr:cNvSpPr>
        </xdr:nvSpPr>
        <xdr:spPr bwMode="auto">
          <a:xfrm>
            <a:off x="440" y="402"/>
            <a:ext cx="66" cy="157"/>
          </a:xfrm>
          <a:prstGeom prst="rect">
            <a:avLst/>
          </a:prstGeom>
          <a:solidFill>
            <a:srgbClr val="FFFFFF"/>
          </a:solidFill>
          <a:ln w="9525" cap="rnd">
            <a:solidFill>
              <a:srgbClr val="000000"/>
            </a:solidFill>
            <a:miter lim="800000"/>
            <a:headEnd/>
            <a:tailEnd/>
          </a:ln>
        </xdr:spPr>
      </xdr:sp>
      <xdr:sp macro="" textlink="">
        <xdr:nvSpPr>
          <xdr:cNvPr id="50263" name="Rectangle 5211"/>
          <xdr:cNvSpPr>
            <a:spLocks noChangeArrowheads="1"/>
          </xdr:cNvSpPr>
        </xdr:nvSpPr>
        <xdr:spPr bwMode="auto">
          <a:xfrm>
            <a:off x="457" y="435"/>
            <a:ext cx="31" cy="23"/>
          </a:xfrm>
          <a:prstGeom prst="rect">
            <a:avLst/>
          </a:prstGeom>
          <a:solidFill>
            <a:srgbClr val="FFFFFF"/>
          </a:solidFill>
          <a:ln w="9525" cap="rnd">
            <a:solidFill>
              <a:srgbClr val="000000"/>
            </a:solidFill>
            <a:miter lim="800000"/>
            <a:headEnd/>
            <a:tailEnd/>
          </a:ln>
        </xdr:spPr>
      </xdr:sp>
      <xdr:sp macro="" textlink="">
        <xdr:nvSpPr>
          <xdr:cNvPr id="50264" name="Rectangle 5212"/>
          <xdr:cNvSpPr>
            <a:spLocks noChangeArrowheads="1"/>
          </xdr:cNvSpPr>
        </xdr:nvSpPr>
        <xdr:spPr bwMode="auto">
          <a:xfrm>
            <a:off x="454" y="440"/>
            <a:ext cx="3" cy="9"/>
          </a:xfrm>
          <a:prstGeom prst="rect">
            <a:avLst/>
          </a:prstGeom>
          <a:solidFill>
            <a:srgbClr val="FFFFFF"/>
          </a:solidFill>
          <a:ln w="9525" cap="rnd">
            <a:solidFill>
              <a:srgbClr val="000000"/>
            </a:solidFill>
            <a:miter lim="800000"/>
            <a:headEnd/>
            <a:tailEnd/>
          </a:ln>
        </xdr:spPr>
      </xdr:sp>
      <xdr:sp macro="" textlink="">
        <xdr:nvSpPr>
          <xdr:cNvPr id="50265" name="Rectangle 5213"/>
          <xdr:cNvSpPr>
            <a:spLocks noChangeArrowheads="1"/>
          </xdr:cNvSpPr>
        </xdr:nvSpPr>
        <xdr:spPr bwMode="auto">
          <a:xfrm>
            <a:off x="488" y="440"/>
            <a:ext cx="3" cy="9"/>
          </a:xfrm>
          <a:prstGeom prst="rect">
            <a:avLst/>
          </a:prstGeom>
          <a:solidFill>
            <a:srgbClr val="FFFFFF"/>
          </a:solidFill>
          <a:ln w="9525" cap="rnd">
            <a:solidFill>
              <a:srgbClr val="000000"/>
            </a:solidFill>
            <a:miter lim="800000"/>
            <a:headEnd/>
            <a:tailEnd/>
          </a:ln>
        </xdr:spPr>
      </xdr:sp>
      <xdr:sp macro="" textlink="">
        <xdr:nvSpPr>
          <xdr:cNvPr id="50266" name="Oval 5214"/>
          <xdr:cNvSpPr>
            <a:spLocks noChangeArrowheads="1"/>
          </xdr:cNvSpPr>
        </xdr:nvSpPr>
        <xdr:spPr bwMode="auto">
          <a:xfrm>
            <a:off x="446" y="412"/>
            <a:ext cx="6" cy="6"/>
          </a:xfrm>
          <a:prstGeom prst="ellipse">
            <a:avLst/>
          </a:prstGeom>
          <a:solidFill>
            <a:srgbClr val="FFFFFF"/>
          </a:solidFill>
          <a:ln w="9525">
            <a:solidFill>
              <a:srgbClr val="000000"/>
            </a:solidFill>
            <a:round/>
            <a:headEnd/>
            <a:tailEnd/>
          </a:ln>
        </xdr:spPr>
      </xdr:sp>
      <xdr:sp macro="" textlink="">
        <xdr:nvSpPr>
          <xdr:cNvPr id="50267" name="Oval 5215"/>
          <xdr:cNvSpPr>
            <a:spLocks noChangeArrowheads="1"/>
          </xdr:cNvSpPr>
        </xdr:nvSpPr>
        <xdr:spPr bwMode="auto">
          <a:xfrm>
            <a:off x="445" y="539"/>
            <a:ext cx="6" cy="6"/>
          </a:xfrm>
          <a:prstGeom prst="ellipse">
            <a:avLst/>
          </a:prstGeom>
          <a:solidFill>
            <a:srgbClr val="FFFFFF"/>
          </a:solidFill>
          <a:ln w="9525">
            <a:solidFill>
              <a:srgbClr val="000000"/>
            </a:solidFill>
            <a:round/>
            <a:headEnd/>
            <a:tailEnd/>
          </a:ln>
        </xdr:spPr>
      </xdr:sp>
      <xdr:sp macro="" textlink="">
        <xdr:nvSpPr>
          <xdr:cNvPr id="50268" name="Oval 5216"/>
          <xdr:cNvSpPr>
            <a:spLocks noChangeArrowheads="1"/>
          </xdr:cNvSpPr>
        </xdr:nvSpPr>
        <xdr:spPr bwMode="auto">
          <a:xfrm>
            <a:off x="494" y="413"/>
            <a:ext cx="6" cy="6"/>
          </a:xfrm>
          <a:prstGeom prst="ellipse">
            <a:avLst/>
          </a:prstGeom>
          <a:solidFill>
            <a:srgbClr val="FFFFFF"/>
          </a:solidFill>
          <a:ln w="9525">
            <a:solidFill>
              <a:srgbClr val="000000"/>
            </a:solidFill>
            <a:round/>
            <a:headEnd/>
            <a:tailEnd/>
          </a:ln>
        </xdr:spPr>
      </xdr:sp>
      <xdr:sp macro="" textlink="">
        <xdr:nvSpPr>
          <xdr:cNvPr id="50269" name="Oval 5217"/>
          <xdr:cNvSpPr>
            <a:spLocks noChangeArrowheads="1"/>
          </xdr:cNvSpPr>
        </xdr:nvSpPr>
        <xdr:spPr bwMode="auto">
          <a:xfrm>
            <a:off x="494" y="540"/>
            <a:ext cx="6" cy="6"/>
          </a:xfrm>
          <a:prstGeom prst="ellipse">
            <a:avLst/>
          </a:prstGeom>
          <a:solidFill>
            <a:srgbClr val="FFFFFF"/>
          </a:solidFill>
          <a:ln w="9525">
            <a:solidFill>
              <a:srgbClr val="000000"/>
            </a:solidFill>
            <a:round/>
            <a:headEnd/>
            <a:tailEnd/>
          </a:ln>
        </xdr:spPr>
      </xdr:sp>
      <xdr:sp macro="" textlink="">
        <xdr:nvSpPr>
          <xdr:cNvPr id="50270" name="Line 5218"/>
          <xdr:cNvSpPr>
            <a:spLocks noChangeShapeType="1"/>
          </xdr:cNvSpPr>
        </xdr:nvSpPr>
        <xdr:spPr bwMode="auto">
          <a:xfrm>
            <a:off x="449" y="387"/>
            <a:ext cx="0" cy="24"/>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71" name="Line 5219"/>
          <xdr:cNvSpPr>
            <a:spLocks noChangeShapeType="1"/>
          </xdr:cNvSpPr>
        </xdr:nvSpPr>
        <xdr:spPr bwMode="auto">
          <a:xfrm>
            <a:off x="497" y="389"/>
            <a:ext cx="0" cy="24"/>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72" name="Line 5220"/>
          <xdr:cNvSpPr>
            <a:spLocks noChangeShapeType="1"/>
          </xdr:cNvSpPr>
        </xdr:nvSpPr>
        <xdr:spPr bwMode="auto">
          <a:xfrm flipH="1">
            <a:off x="410" y="402"/>
            <a:ext cx="29"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73" name="Line 5221"/>
          <xdr:cNvSpPr>
            <a:spLocks noChangeShapeType="1"/>
          </xdr:cNvSpPr>
        </xdr:nvSpPr>
        <xdr:spPr bwMode="auto">
          <a:xfrm flipH="1">
            <a:off x="410" y="559"/>
            <a:ext cx="28"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74" name="Line 5222"/>
          <xdr:cNvSpPr>
            <a:spLocks noChangeShapeType="1"/>
          </xdr:cNvSpPr>
        </xdr:nvSpPr>
        <xdr:spPr bwMode="auto">
          <a:xfrm flipH="1">
            <a:off x="427" y="542"/>
            <a:ext cx="16"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75" name="Line 5223"/>
          <xdr:cNvSpPr>
            <a:spLocks noChangeShapeType="1"/>
          </xdr:cNvSpPr>
        </xdr:nvSpPr>
        <xdr:spPr bwMode="auto">
          <a:xfrm flipH="1">
            <a:off x="411" y="585"/>
            <a:ext cx="112"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76" name="Line 5224"/>
          <xdr:cNvSpPr>
            <a:spLocks noChangeShapeType="1"/>
          </xdr:cNvSpPr>
        </xdr:nvSpPr>
        <xdr:spPr bwMode="auto">
          <a:xfrm flipH="1">
            <a:off x="428" y="415"/>
            <a:ext cx="16"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77" name="Line 5225"/>
          <xdr:cNvSpPr>
            <a:spLocks noChangeShapeType="1"/>
          </xdr:cNvSpPr>
        </xdr:nvSpPr>
        <xdr:spPr bwMode="auto">
          <a:xfrm>
            <a:off x="440" y="561"/>
            <a:ext cx="0" cy="12"/>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78" name="Line 5226"/>
          <xdr:cNvSpPr>
            <a:spLocks noChangeShapeType="1"/>
          </xdr:cNvSpPr>
        </xdr:nvSpPr>
        <xdr:spPr bwMode="auto">
          <a:xfrm>
            <a:off x="506" y="561"/>
            <a:ext cx="0" cy="13"/>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grpSp>
        <xdr:nvGrpSpPr>
          <xdr:cNvPr id="50279" name="Group 5227"/>
          <xdr:cNvGrpSpPr>
            <a:grpSpLocks/>
          </xdr:cNvGrpSpPr>
        </xdr:nvGrpSpPr>
        <xdr:grpSpPr bwMode="auto">
          <a:xfrm>
            <a:off x="442" y="564"/>
            <a:ext cx="62" cy="9"/>
            <a:chOff x="946" y="319"/>
            <a:chExt cx="62" cy="9"/>
          </a:xfrm>
        </xdr:grpSpPr>
        <xdr:sp macro="" textlink="">
          <xdr:nvSpPr>
            <xdr:cNvPr id="50372" name="Line 5228"/>
            <xdr:cNvSpPr>
              <a:spLocks noChangeShapeType="1"/>
            </xdr:cNvSpPr>
          </xdr:nvSpPr>
          <xdr:spPr bwMode="auto">
            <a:xfrm flipH="1">
              <a:off x="954" y="323"/>
              <a:ext cx="46"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73" name="Freeform 5229"/>
            <xdr:cNvSpPr>
              <a:spLocks/>
            </xdr:cNvSpPr>
          </xdr:nvSpPr>
          <xdr:spPr bwMode="auto">
            <a:xfrm>
              <a:off x="999" y="319"/>
              <a:ext cx="9" cy="9"/>
            </a:xfrm>
            <a:custGeom>
              <a:avLst/>
              <a:gdLst>
                <a:gd name="T0" fmla="*/ 0 w 9"/>
                <a:gd name="T1" fmla="*/ 9 h 9"/>
                <a:gd name="T2" fmla="*/ 9 w 9"/>
                <a:gd name="T3" fmla="*/ 4 h 9"/>
                <a:gd name="T4" fmla="*/ 0 w 9"/>
                <a:gd name="T5" fmla="*/ 0 h 9"/>
                <a:gd name="T6" fmla="*/ 0 w 9"/>
                <a:gd name="T7" fmla="*/ 9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9" h="9">
                  <a:moveTo>
                    <a:pt x="0" y="9"/>
                  </a:moveTo>
                  <a:lnTo>
                    <a:pt x="9" y="4"/>
                  </a:lnTo>
                  <a:lnTo>
                    <a:pt x="0" y="0"/>
                  </a:lnTo>
                  <a:lnTo>
                    <a:pt x="0"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374" name="Freeform 5230"/>
            <xdr:cNvSpPr>
              <a:spLocks/>
            </xdr:cNvSpPr>
          </xdr:nvSpPr>
          <xdr:spPr bwMode="auto">
            <a:xfrm>
              <a:off x="946" y="319"/>
              <a:ext cx="9" cy="9"/>
            </a:xfrm>
            <a:custGeom>
              <a:avLst/>
              <a:gdLst>
                <a:gd name="T0" fmla="*/ 9 w 9"/>
                <a:gd name="T1" fmla="*/ 0 h 9"/>
                <a:gd name="T2" fmla="*/ 0 w 9"/>
                <a:gd name="T3" fmla="*/ 4 h 9"/>
                <a:gd name="T4" fmla="*/ 9 w 9"/>
                <a:gd name="T5" fmla="*/ 9 h 9"/>
                <a:gd name="T6" fmla="*/ 9 w 9"/>
                <a:gd name="T7" fmla="*/ 0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9" h="9">
                  <a:moveTo>
                    <a:pt x="9" y="0"/>
                  </a:moveTo>
                  <a:lnTo>
                    <a:pt x="0" y="4"/>
                  </a:lnTo>
                  <a:lnTo>
                    <a:pt x="9" y="9"/>
                  </a:lnTo>
                  <a:lnTo>
                    <a:pt x="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50280" name="Group 5231"/>
          <xdr:cNvGrpSpPr>
            <a:grpSpLocks/>
          </xdr:cNvGrpSpPr>
        </xdr:nvGrpSpPr>
        <xdr:grpSpPr bwMode="auto">
          <a:xfrm>
            <a:off x="451" y="392"/>
            <a:ext cx="45" cy="9"/>
            <a:chOff x="955" y="147"/>
            <a:chExt cx="45" cy="9"/>
          </a:xfrm>
        </xdr:grpSpPr>
        <xdr:sp macro="" textlink="">
          <xdr:nvSpPr>
            <xdr:cNvPr id="50369" name="Line 5232"/>
            <xdr:cNvSpPr>
              <a:spLocks noChangeShapeType="1"/>
            </xdr:cNvSpPr>
          </xdr:nvSpPr>
          <xdr:spPr bwMode="auto">
            <a:xfrm flipH="1">
              <a:off x="964" y="152"/>
              <a:ext cx="27"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70" name="Freeform 5233"/>
            <xdr:cNvSpPr>
              <a:spLocks/>
            </xdr:cNvSpPr>
          </xdr:nvSpPr>
          <xdr:spPr bwMode="auto">
            <a:xfrm>
              <a:off x="991" y="147"/>
              <a:ext cx="9" cy="9"/>
            </a:xfrm>
            <a:custGeom>
              <a:avLst/>
              <a:gdLst>
                <a:gd name="T0" fmla="*/ 0 w 9"/>
                <a:gd name="T1" fmla="*/ 9 h 9"/>
                <a:gd name="T2" fmla="*/ 9 w 9"/>
                <a:gd name="T3" fmla="*/ 5 h 9"/>
                <a:gd name="T4" fmla="*/ 0 w 9"/>
                <a:gd name="T5" fmla="*/ 0 h 9"/>
                <a:gd name="T6" fmla="*/ 0 w 9"/>
                <a:gd name="T7" fmla="*/ 9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9" h="9">
                  <a:moveTo>
                    <a:pt x="0" y="9"/>
                  </a:moveTo>
                  <a:lnTo>
                    <a:pt x="9" y="5"/>
                  </a:lnTo>
                  <a:lnTo>
                    <a:pt x="0" y="0"/>
                  </a:lnTo>
                  <a:lnTo>
                    <a:pt x="0"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371" name="Freeform 5234"/>
            <xdr:cNvSpPr>
              <a:spLocks/>
            </xdr:cNvSpPr>
          </xdr:nvSpPr>
          <xdr:spPr bwMode="auto">
            <a:xfrm>
              <a:off x="955" y="147"/>
              <a:ext cx="9" cy="9"/>
            </a:xfrm>
            <a:custGeom>
              <a:avLst/>
              <a:gdLst>
                <a:gd name="T0" fmla="*/ 9 w 9"/>
                <a:gd name="T1" fmla="*/ 0 h 9"/>
                <a:gd name="T2" fmla="*/ 0 w 9"/>
                <a:gd name="T3" fmla="*/ 5 h 9"/>
                <a:gd name="T4" fmla="*/ 9 w 9"/>
                <a:gd name="T5" fmla="*/ 9 h 9"/>
                <a:gd name="T6" fmla="*/ 9 w 9"/>
                <a:gd name="T7" fmla="*/ 0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9" h="9">
                  <a:moveTo>
                    <a:pt x="9" y="0"/>
                  </a:moveTo>
                  <a:lnTo>
                    <a:pt x="0" y="5"/>
                  </a:lnTo>
                  <a:lnTo>
                    <a:pt x="9" y="9"/>
                  </a:lnTo>
                  <a:lnTo>
                    <a:pt x="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50281" name="Group 5235"/>
          <xdr:cNvGrpSpPr>
            <a:grpSpLocks/>
          </xdr:cNvGrpSpPr>
        </xdr:nvGrpSpPr>
        <xdr:grpSpPr bwMode="auto">
          <a:xfrm>
            <a:off x="429" y="416"/>
            <a:ext cx="9" cy="125"/>
            <a:chOff x="933" y="171"/>
            <a:chExt cx="9" cy="125"/>
          </a:xfrm>
        </xdr:grpSpPr>
        <xdr:sp macro="" textlink="">
          <xdr:nvSpPr>
            <xdr:cNvPr id="50366" name="Line 5236"/>
            <xdr:cNvSpPr>
              <a:spLocks noChangeShapeType="1"/>
            </xdr:cNvSpPr>
          </xdr:nvSpPr>
          <xdr:spPr bwMode="auto">
            <a:xfrm>
              <a:off x="937" y="180"/>
              <a:ext cx="0" cy="108"/>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67" name="Freeform 5237"/>
            <xdr:cNvSpPr>
              <a:spLocks/>
            </xdr:cNvSpPr>
          </xdr:nvSpPr>
          <xdr:spPr bwMode="auto">
            <a:xfrm>
              <a:off x="933" y="171"/>
              <a:ext cx="9" cy="9"/>
            </a:xfrm>
            <a:custGeom>
              <a:avLst/>
              <a:gdLst>
                <a:gd name="T0" fmla="*/ 9 w 9"/>
                <a:gd name="T1" fmla="*/ 9 h 9"/>
                <a:gd name="T2" fmla="*/ 4 w 9"/>
                <a:gd name="T3" fmla="*/ 0 h 9"/>
                <a:gd name="T4" fmla="*/ 0 w 9"/>
                <a:gd name="T5" fmla="*/ 9 h 9"/>
                <a:gd name="T6" fmla="*/ 9 w 9"/>
                <a:gd name="T7" fmla="*/ 9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9" h="9">
                  <a:moveTo>
                    <a:pt x="9" y="9"/>
                  </a:moveTo>
                  <a:lnTo>
                    <a:pt x="4" y="0"/>
                  </a:lnTo>
                  <a:lnTo>
                    <a:pt x="0" y="9"/>
                  </a:lnTo>
                  <a:lnTo>
                    <a:pt x="9"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368" name="Freeform 5238"/>
            <xdr:cNvSpPr>
              <a:spLocks/>
            </xdr:cNvSpPr>
          </xdr:nvSpPr>
          <xdr:spPr bwMode="auto">
            <a:xfrm>
              <a:off x="933" y="287"/>
              <a:ext cx="9" cy="9"/>
            </a:xfrm>
            <a:custGeom>
              <a:avLst/>
              <a:gdLst>
                <a:gd name="T0" fmla="*/ 0 w 9"/>
                <a:gd name="T1" fmla="*/ 0 h 9"/>
                <a:gd name="T2" fmla="*/ 4 w 9"/>
                <a:gd name="T3" fmla="*/ 9 h 9"/>
                <a:gd name="T4" fmla="*/ 9 w 9"/>
                <a:gd name="T5" fmla="*/ 0 h 9"/>
                <a:gd name="T6" fmla="*/ 0 w 9"/>
                <a:gd name="T7" fmla="*/ 0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9" h="9">
                  <a:moveTo>
                    <a:pt x="0" y="0"/>
                  </a:moveTo>
                  <a:lnTo>
                    <a:pt x="4" y="9"/>
                  </a:lnTo>
                  <a:lnTo>
                    <a:pt x="9" y="0"/>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50282" name="Group 5239"/>
          <xdr:cNvGrpSpPr>
            <a:grpSpLocks/>
          </xdr:cNvGrpSpPr>
        </xdr:nvGrpSpPr>
        <xdr:grpSpPr bwMode="auto">
          <a:xfrm>
            <a:off x="412" y="404"/>
            <a:ext cx="9" cy="153"/>
            <a:chOff x="916" y="159"/>
            <a:chExt cx="9" cy="153"/>
          </a:xfrm>
        </xdr:grpSpPr>
        <xdr:sp macro="" textlink="">
          <xdr:nvSpPr>
            <xdr:cNvPr id="50363" name="Line 5240"/>
            <xdr:cNvSpPr>
              <a:spLocks noChangeShapeType="1"/>
            </xdr:cNvSpPr>
          </xdr:nvSpPr>
          <xdr:spPr bwMode="auto">
            <a:xfrm>
              <a:off x="921" y="167"/>
              <a:ext cx="0" cy="136"/>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64" name="Freeform 5241"/>
            <xdr:cNvSpPr>
              <a:spLocks/>
            </xdr:cNvSpPr>
          </xdr:nvSpPr>
          <xdr:spPr bwMode="auto">
            <a:xfrm>
              <a:off x="916" y="159"/>
              <a:ext cx="9" cy="9"/>
            </a:xfrm>
            <a:custGeom>
              <a:avLst/>
              <a:gdLst>
                <a:gd name="T0" fmla="*/ 9 w 9"/>
                <a:gd name="T1" fmla="*/ 9 h 9"/>
                <a:gd name="T2" fmla="*/ 5 w 9"/>
                <a:gd name="T3" fmla="*/ 0 h 9"/>
                <a:gd name="T4" fmla="*/ 0 w 9"/>
                <a:gd name="T5" fmla="*/ 9 h 9"/>
                <a:gd name="T6" fmla="*/ 9 w 9"/>
                <a:gd name="T7" fmla="*/ 9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9" h="9">
                  <a:moveTo>
                    <a:pt x="9" y="9"/>
                  </a:moveTo>
                  <a:lnTo>
                    <a:pt x="5" y="0"/>
                  </a:lnTo>
                  <a:lnTo>
                    <a:pt x="0" y="9"/>
                  </a:lnTo>
                  <a:lnTo>
                    <a:pt x="9"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365" name="Freeform 5242"/>
            <xdr:cNvSpPr>
              <a:spLocks/>
            </xdr:cNvSpPr>
          </xdr:nvSpPr>
          <xdr:spPr bwMode="auto">
            <a:xfrm>
              <a:off x="916" y="303"/>
              <a:ext cx="9" cy="9"/>
            </a:xfrm>
            <a:custGeom>
              <a:avLst/>
              <a:gdLst>
                <a:gd name="T0" fmla="*/ 0 w 9"/>
                <a:gd name="T1" fmla="*/ 0 h 9"/>
                <a:gd name="T2" fmla="*/ 5 w 9"/>
                <a:gd name="T3" fmla="*/ 9 h 9"/>
                <a:gd name="T4" fmla="*/ 9 w 9"/>
                <a:gd name="T5" fmla="*/ 0 h 9"/>
                <a:gd name="T6" fmla="*/ 0 w 9"/>
                <a:gd name="T7" fmla="*/ 0 h 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9" h="9">
                  <a:moveTo>
                    <a:pt x="0" y="0"/>
                  </a:moveTo>
                  <a:lnTo>
                    <a:pt x="5" y="9"/>
                  </a:lnTo>
                  <a:lnTo>
                    <a:pt x="9" y="0"/>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283" name="Rectangle 5243"/>
          <xdr:cNvSpPr>
            <a:spLocks noChangeArrowheads="1"/>
          </xdr:cNvSpPr>
        </xdr:nvSpPr>
        <xdr:spPr bwMode="auto">
          <a:xfrm>
            <a:off x="453" y="510"/>
            <a:ext cx="52"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5244"/>
          <xdr:cNvSpPr>
            <a:spLocks noChangeArrowheads="1"/>
          </xdr:cNvSpPr>
        </xdr:nvSpPr>
        <xdr:spPr bwMode="auto">
          <a:xfrm>
            <a:off x="455" y="512"/>
            <a:ext cx="46"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ＭＳ Ｐゴシック"/>
                <a:ea typeface="ＭＳ Ｐゴシック"/>
              </a:rPr>
              <a:t>取付穴φ18</a:t>
            </a:r>
          </a:p>
        </xdr:txBody>
      </xdr:sp>
      <xdr:grpSp>
        <xdr:nvGrpSpPr>
          <xdr:cNvPr id="50285" name="Group 5245"/>
          <xdr:cNvGrpSpPr>
            <a:grpSpLocks/>
          </xdr:cNvGrpSpPr>
        </xdr:nvGrpSpPr>
        <xdr:grpSpPr bwMode="auto">
          <a:xfrm>
            <a:off x="450" y="522"/>
            <a:ext cx="15" cy="16"/>
            <a:chOff x="954" y="277"/>
            <a:chExt cx="15" cy="16"/>
          </a:xfrm>
        </xdr:grpSpPr>
        <xdr:sp macro="" textlink="">
          <xdr:nvSpPr>
            <xdr:cNvPr id="50361" name="Line 5246"/>
            <xdr:cNvSpPr>
              <a:spLocks noChangeShapeType="1"/>
            </xdr:cNvSpPr>
          </xdr:nvSpPr>
          <xdr:spPr bwMode="auto">
            <a:xfrm flipH="1">
              <a:off x="958" y="277"/>
              <a:ext cx="11" cy="12"/>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62" name="Freeform 5247"/>
            <xdr:cNvSpPr>
              <a:spLocks/>
            </xdr:cNvSpPr>
          </xdr:nvSpPr>
          <xdr:spPr bwMode="auto">
            <a:xfrm>
              <a:off x="954" y="287"/>
              <a:ext cx="6" cy="6"/>
            </a:xfrm>
            <a:custGeom>
              <a:avLst/>
              <a:gdLst>
                <a:gd name="T0" fmla="*/ 2 w 6"/>
                <a:gd name="T1" fmla="*/ 0 h 6"/>
                <a:gd name="T2" fmla="*/ 0 w 6"/>
                <a:gd name="T3" fmla="*/ 6 h 6"/>
                <a:gd name="T4" fmla="*/ 6 w 6"/>
                <a:gd name="T5" fmla="*/ 4 h 6"/>
                <a:gd name="T6" fmla="*/ 2 w 6"/>
                <a:gd name="T7" fmla="*/ 0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2" y="0"/>
                  </a:moveTo>
                  <a:lnTo>
                    <a:pt x="0" y="6"/>
                  </a:lnTo>
                  <a:lnTo>
                    <a:pt x="6" y="4"/>
                  </a:lnTo>
                  <a:lnTo>
                    <a:pt x="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50286" name="Group 5248"/>
          <xdr:cNvGrpSpPr>
            <a:grpSpLocks/>
          </xdr:cNvGrpSpPr>
        </xdr:nvGrpSpPr>
        <xdr:grpSpPr bwMode="auto">
          <a:xfrm>
            <a:off x="483" y="521"/>
            <a:ext cx="12" cy="18"/>
            <a:chOff x="987" y="276"/>
            <a:chExt cx="12" cy="18"/>
          </a:xfrm>
        </xdr:grpSpPr>
        <xdr:sp macro="" textlink="">
          <xdr:nvSpPr>
            <xdr:cNvPr id="50359" name="Line 5249"/>
            <xdr:cNvSpPr>
              <a:spLocks noChangeShapeType="1"/>
            </xdr:cNvSpPr>
          </xdr:nvSpPr>
          <xdr:spPr bwMode="auto">
            <a:xfrm>
              <a:off x="987" y="276"/>
              <a:ext cx="9" cy="13"/>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60" name="Freeform 5250"/>
            <xdr:cNvSpPr>
              <a:spLocks/>
            </xdr:cNvSpPr>
          </xdr:nvSpPr>
          <xdr:spPr bwMode="auto">
            <a:xfrm>
              <a:off x="993" y="288"/>
              <a:ext cx="6" cy="6"/>
            </a:xfrm>
            <a:custGeom>
              <a:avLst/>
              <a:gdLst>
                <a:gd name="T0" fmla="*/ 0 w 6"/>
                <a:gd name="T1" fmla="*/ 3 h 6"/>
                <a:gd name="T2" fmla="*/ 6 w 6"/>
                <a:gd name="T3" fmla="*/ 6 h 6"/>
                <a:gd name="T4" fmla="*/ 5 w 6"/>
                <a:gd name="T5" fmla="*/ 0 h 6"/>
                <a:gd name="T6" fmla="*/ 0 w 6"/>
                <a:gd name="T7" fmla="*/ 3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0" y="3"/>
                  </a:moveTo>
                  <a:lnTo>
                    <a:pt x="6" y="6"/>
                  </a:lnTo>
                  <a:lnTo>
                    <a:pt x="5" y="0"/>
                  </a:lnTo>
                  <a:lnTo>
                    <a:pt x="0" y="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287" name="Rectangle 5251"/>
          <xdr:cNvSpPr>
            <a:spLocks noChangeArrowheads="1"/>
          </xdr:cNvSpPr>
        </xdr:nvSpPr>
        <xdr:spPr bwMode="auto">
          <a:xfrm>
            <a:off x="453" y="586"/>
            <a:ext cx="2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5252"/>
          <xdr:cNvSpPr>
            <a:spLocks noChangeArrowheads="1"/>
          </xdr:cNvSpPr>
        </xdr:nvSpPr>
        <xdr:spPr bwMode="auto">
          <a:xfrm>
            <a:off x="455" y="587"/>
            <a:ext cx="18"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700" b="0" i="0" u="none" strike="noStrike" baseline="0">
                <a:solidFill>
                  <a:srgbClr val="000000"/>
                </a:solidFill>
                <a:latin typeface="ＭＳ Ｐゴシック"/>
                <a:ea typeface="ＭＳ Ｐゴシック"/>
              </a:rPr>
              <a:t>床面</a:t>
            </a:r>
          </a:p>
        </xdr:txBody>
      </xdr:sp>
      <xdr:sp macro="" textlink="">
        <xdr:nvSpPr>
          <xdr:cNvPr id="50289" name="Rectangle 5253"/>
          <xdr:cNvSpPr>
            <a:spLocks noChangeArrowheads="1"/>
          </xdr:cNvSpPr>
        </xdr:nvSpPr>
        <xdr:spPr bwMode="auto">
          <a:xfrm>
            <a:off x="553" y="403"/>
            <a:ext cx="6" cy="156"/>
          </a:xfrm>
          <a:prstGeom prst="rect">
            <a:avLst/>
          </a:prstGeom>
          <a:solidFill>
            <a:srgbClr val="FFFFFF"/>
          </a:solidFill>
          <a:ln w="9525" cap="rnd">
            <a:solidFill>
              <a:srgbClr val="000000"/>
            </a:solidFill>
            <a:miter lim="800000"/>
            <a:headEnd/>
            <a:tailEnd/>
          </a:ln>
        </xdr:spPr>
      </xdr:sp>
      <xdr:grpSp>
        <xdr:nvGrpSpPr>
          <xdr:cNvPr id="50290" name="Group 5254"/>
          <xdr:cNvGrpSpPr>
            <a:grpSpLocks/>
          </xdr:cNvGrpSpPr>
        </xdr:nvGrpSpPr>
        <xdr:grpSpPr bwMode="auto">
          <a:xfrm>
            <a:off x="541" y="442"/>
            <a:ext cx="12" cy="24"/>
            <a:chOff x="1045" y="197"/>
            <a:chExt cx="12" cy="24"/>
          </a:xfrm>
        </xdr:grpSpPr>
        <xdr:grpSp>
          <xdr:nvGrpSpPr>
            <xdr:cNvPr id="50354" name="Group 5255"/>
            <xdr:cNvGrpSpPr>
              <a:grpSpLocks/>
            </xdr:cNvGrpSpPr>
          </xdr:nvGrpSpPr>
          <xdr:grpSpPr bwMode="auto">
            <a:xfrm>
              <a:off x="1045" y="197"/>
              <a:ext cx="12" cy="24"/>
              <a:chOff x="1045" y="197"/>
              <a:chExt cx="12" cy="24"/>
            </a:xfrm>
          </xdr:grpSpPr>
          <xdr:sp macro="" textlink="">
            <xdr:nvSpPr>
              <xdr:cNvPr id="50356" name="Rectangle 5256"/>
              <xdr:cNvSpPr>
                <a:spLocks noChangeArrowheads="1"/>
              </xdr:cNvSpPr>
            </xdr:nvSpPr>
            <xdr:spPr bwMode="auto">
              <a:xfrm>
                <a:off x="1045" y="197"/>
                <a:ext cx="12" cy="2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357" name="Rectangle 5257"/>
              <xdr:cNvSpPr>
                <a:spLocks noChangeArrowheads="1"/>
              </xdr:cNvSpPr>
            </xdr:nvSpPr>
            <xdr:spPr bwMode="auto">
              <a:xfrm>
                <a:off x="1045" y="197"/>
                <a:ext cx="12" cy="24"/>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358" name="Rectangle 5258"/>
              <xdr:cNvSpPr>
                <a:spLocks noChangeArrowheads="1"/>
              </xdr:cNvSpPr>
            </xdr:nvSpPr>
            <xdr:spPr bwMode="auto">
              <a:xfrm>
                <a:off x="1045" y="197"/>
                <a:ext cx="12" cy="2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50355" name="Rectangle 5259"/>
            <xdr:cNvSpPr>
              <a:spLocks noChangeArrowheads="1"/>
            </xdr:cNvSpPr>
          </xdr:nvSpPr>
          <xdr:spPr bwMode="auto">
            <a:xfrm>
              <a:off x="1045" y="197"/>
              <a:ext cx="12" cy="24"/>
            </a:xfrm>
            <a:prstGeom prst="rect">
              <a:avLst/>
            </a:prstGeom>
            <a:noFill/>
            <a:ln w="9525" cap="rnd">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50291" name="Line 5260"/>
          <xdr:cNvSpPr>
            <a:spLocks noChangeShapeType="1"/>
          </xdr:cNvSpPr>
        </xdr:nvSpPr>
        <xdr:spPr bwMode="auto">
          <a:xfrm>
            <a:off x="541" y="469"/>
            <a:ext cx="0" cy="16"/>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grpSp>
        <xdr:nvGrpSpPr>
          <xdr:cNvPr id="50292" name="Group 5261"/>
          <xdr:cNvGrpSpPr>
            <a:grpSpLocks/>
          </xdr:cNvGrpSpPr>
        </xdr:nvGrpSpPr>
        <xdr:grpSpPr bwMode="auto">
          <a:xfrm>
            <a:off x="524" y="475"/>
            <a:ext cx="17" cy="6"/>
            <a:chOff x="1028" y="230"/>
            <a:chExt cx="17" cy="6"/>
          </a:xfrm>
        </xdr:grpSpPr>
        <xdr:sp macro="" textlink="">
          <xdr:nvSpPr>
            <xdr:cNvPr id="50352" name="Line 5262"/>
            <xdr:cNvSpPr>
              <a:spLocks noChangeShapeType="1"/>
            </xdr:cNvSpPr>
          </xdr:nvSpPr>
          <xdr:spPr bwMode="auto">
            <a:xfrm>
              <a:off x="1028" y="233"/>
              <a:ext cx="12"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53" name="Freeform 5263"/>
            <xdr:cNvSpPr>
              <a:spLocks/>
            </xdr:cNvSpPr>
          </xdr:nvSpPr>
          <xdr:spPr bwMode="auto">
            <a:xfrm>
              <a:off x="1039" y="230"/>
              <a:ext cx="6" cy="6"/>
            </a:xfrm>
            <a:custGeom>
              <a:avLst/>
              <a:gdLst>
                <a:gd name="T0" fmla="*/ 0 w 6"/>
                <a:gd name="T1" fmla="*/ 6 h 6"/>
                <a:gd name="T2" fmla="*/ 6 w 6"/>
                <a:gd name="T3" fmla="*/ 3 h 6"/>
                <a:gd name="T4" fmla="*/ 0 w 6"/>
                <a:gd name="T5" fmla="*/ 0 h 6"/>
                <a:gd name="T6" fmla="*/ 0 w 6"/>
                <a:gd name="T7" fmla="*/ 6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0" y="6"/>
                  </a:moveTo>
                  <a:lnTo>
                    <a:pt x="6" y="3"/>
                  </a:lnTo>
                  <a:lnTo>
                    <a:pt x="0" y="0"/>
                  </a:lnTo>
                  <a:lnTo>
                    <a:pt x="0" y="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50293" name="Group 5264"/>
          <xdr:cNvGrpSpPr>
            <a:grpSpLocks/>
          </xdr:cNvGrpSpPr>
        </xdr:nvGrpSpPr>
        <xdr:grpSpPr bwMode="auto">
          <a:xfrm>
            <a:off x="552" y="475"/>
            <a:ext cx="17" cy="6"/>
            <a:chOff x="1056" y="230"/>
            <a:chExt cx="17" cy="6"/>
          </a:xfrm>
        </xdr:grpSpPr>
        <xdr:sp macro="" textlink="">
          <xdr:nvSpPr>
            <xdr:cNvPr id="50350" name="Line 5265"/>
            <xdr:cNvSpPr>
              <a:spLocks noChangeShapeType="1"/>
            </xdr:cNvSpPr>
          </xdr:nvSpPr>
          <xdr:spPr bwMode="auto">
            <a:xfrm flipH="1">
              <a:off x="1062" y="233"/>
              <a:ext cx="11"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51" name="Freeform 5266"/>
            <xdr:cNvSpPr>
              <a:spLocks/>
            </xdr:cNvSpPr>
          </xdr:nvSpPr>
          <xdr:spPr bwMode="auto">
            <a:xfrm>
              <a:off x="1056" y="230"/>
              <a:ext cx="6" cy="6"/>
            </a:xfrm>
            <a:custGeom>
              <a:avLst/>
              <a:gdLst>
                <a:gd name="T0" fmla="*/ 6 w 6"/>
                <a:gd name="T1" fmla="*/ 0 h 6"/>
                <a:gd name="T2" fmla="*/ 0 w 6"/>
                <a:gd name="T3" fmla="*/ 3 h 6"/>
                <a:gd name="T4" fmla="*/ 6 w 6"/>
                <a:gd name="T5" fmla="*/ 6 h 6"/>
                <a:gd name="T6" fmla="*/ 6 w 6"/>
                <a:gd name="T7" fmla="*/ 0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6" y="0"/>
                  </a:moveTo>
                  <a:lnTo>
                    <a:pt x="0" y="3"/>
                  </a:lnTo>
                  <a:lnTo>
                    <a:pt x="6" y="6"/>
                  </a:lnTo>
                  <a:lnTo>
                    <a:pt x="6"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50294" name="Group 5267"/>
          <xdr:cNvGrpSpPr>
            <a:grpSpLocks/>
          </xdr:cNvGrpSpPr>
        </xdr:nvGrpSpPr>
        <xdr:grpSpPr bwMode="auto">
          <a:xfrm>
            <a:off x="523" y="389"/>
            <a:ext cx="17" cy="6"/>
            <a:chOff x="1027" y="144"/>
            <a:chExt cx="17" cy="6"/>
          </a:xfrm>
        </xdr:grpSpPr>
        <xdr:sp macro="" textlink="">
          <xdr:nvSpPr>
            <xdr:cNvPr id="50348" name="Line 5268"/>
            <xdr:cNvSpPr>
              <a:spLocks noChangeShapeType="1"/>
            </xdr:cNvSpPr>
          </xdr:nvSpPr>
          <xdr:spPr bwMode="auto">
            <a:xfrm>
              <a:off x="1027" y="147"/>
              <a:ext cx="12"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49" name="Freeform 5269"/>
            <xdr:cNvSpPr>
              <a:spLocks/>
            </xdr:cNvSpPr>
          </xdr:nvSpPr>
          <xdr:spPr bwMode="auto">
            <a:xfrm>
              <a:off x="1039" y="144"/>
              <a:ext cx="5" cy="6"/>
            </a:xfrm>
            <a:custGeom>
              <a:avLst/>
              <a:gdLst>
                <a:gd name="T0" fmla="*/ 0 w 5"/>
                <a:gd name="T1" fmla="*/ 6 h 6"/>
                <a:gd name="T2" fmla="*/ 5 w 5"/>
                <a:gd name="T3" fmla="*/ 3 h 6"/>
                <a:gd name="T4" fmla="*/ 0 w 5"/>
                <a:gd name="T5" fmla="*/ 0 h 6"/>
                <a:gd name="T6" fmla="*/ 0 w 5"/>
                <a:gd name="T7" fmla="*/ 6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 h="6">
                  <a:moveTo>
                    <a:pt x="0" y="6"/>
                  </a:moveTo>
                  <a:lnTo>
                    <a:pt x="5" y="3"/>
                  </a:lnTo>
                  <a:lnTo>
                    <a:pt x="0" y="0"/>
                  </a:lnTo>
                  <a:lnTo>
                    <a:pt x="0" y="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50295" name="Group 5270"/>
          <xdr:cNvGrpSpPr>
            <a:grpSpLocks/>
          </xdr:cNvGrpSpPr>
        </xdr:nvGrpSpPr>
        <xdr:grpSpPr bwMode="auto">
          <a:xfrm>
            <a:off x="560" y="389"/>
            <a:ext cx="17" cy="6"/>
            <a:chOff x="1064" y="144"/>
            <a:chExt cx="17" cy="6"/>
          </a:xfrm>
        </xdr:grpSpPr>
        <xdr:sp macro="" textlink="">
          <xdr:nvSpPr>
            <xdr:cNvPr id="50346" name="Line 5271"/>
            <xdr:cNvSpPr>
              <a:spLocks noChangeShapeType="1"/>
            </xdr:cNvSpPr>
          </xdr:nvSpPr>
          <xdr:spPr bwMode="auto">
            <a:xfrm flipH="1">
              <a:off x="1069" y="147"/>
              <a:ext cx="12"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47" name="Freeform 5272"/>
            <xdr:cNvSpPr>
              <a:spLocks/>
            </xdr:cNvSpPr>
          </xdr:nvSpPr>
          <xdr:spPr bwMode="auto">
            <a:xfrm>
              <a:off x="1064" y="144"/>
              <a:ext cx="6" cy="6"/>
            </a:xfrm>
            <a:custGeom>
              <a:avLst/>
              <a:gdLst>
                <a:gd name="T0" fmla="*/ 6 w 6"/>
                <a:gd name="T1" fmla="*/ 0 h 6"/>
                <a:gd name="T2" fmla="*/ 0 w 6"/>
                <a:gd name="T3" fmla="*/ 3 h 6"/>
                <a:gd name="T4" fmla="*/ 6 w 6"/>
                <a:gd name="T5" fmla="*/ 6 h 6"/>
                <a:gd name="T6" fmla="*/ 6 w 6"/>
                <a:gd name="T7" fmla="*/ 0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6" y="0"/>
                  </a:moveTo>
                  <a:lnTo>
                    <a:pt x="0" y="3"/>
                  </a:lnTo>
                  <a:lnTo>
                    <a:pt x="6" y="6"/>
                  </a:lnTo>
                  <a:lnTo>
                    <a:pt x="6"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296" name="Line 5273"/>
          <xdr:cNvSpPr>
            <a:spLocks noChangeShapeType="1"/>
          </xdr:cNvSpPr>
        </xdr:nvSpPr>
        <xdr:spPr bwMode="auto">
          <a:xfrm>
            <a:off x="559" y="384"/>
            <a:ext cx="0" cy="16"/>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97" name="Line 5274"/>
          <xdr:cNvSpPr>
            <a:spLocks noChangeShapeType="1"/>
          </xdr:cNvSpPr>
        </xdr:nvSpPr>
        <xdr:spPr bwMode="auto">
          <a:xfrm>
            <a:off x="541" y="384"/>
            <a:ext cx="0" cy="54"/>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98" name="Rectangle 5275"/>
          <xdr:cNvSpPr>
            <a:spLocks noChangeArrowheads="1"/>
          </xdr:cNvSpPr>
        </xdr:nvSpPr>
        <xdr:spPr bwMode="auto">
          <a:xfrm>
            <a:off x="516" y="561"/>
            <a:ext cx="57"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Rectangle 5276"/>
          <xdr:cNvSpPr>
            <a:spLocks noChangeArrowheads="1"/>
          </xdr:cNvSpPr>
        </xdr:nvSpPr>
        <xdr:spPr bwMode="auto">
          <a:xfrm>
            <a:off x="560" y="481"/>
            <a:ext cx="13" cy="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wordArtVertRtl" wrap="none" lIns="0" tIns="0" rIns="0" bIns="0" anchor="b" upright="1">
            <a:spAutoFit/>
          </a:bodyPr>
          <a:lstStyle/>
          <a:p>
            <a:pPr algn="l" rtl="0">
              <a:defRPr sz="1000"/>
            </a:pPr>
            <a:r>
              <a:rPr lang="ja-JP" altLang="en-US" sz="700" b="0" i="0" u="none" strike="noStrike" baseline="0">
                <a:solidFill>
                  <a:srgbClr val="000000"/>
                </a:solidFill>
                <a:latin typeface="ＭＳ Ｐゴシック"/>
                <a:ea typeface="ＭＳ Ｐゴシック"/>
              </a:rPr>
              <a:t>板厚は25mm</a:t>
            </a:r>
          </a:p>
        </xdr:txBody>
      </xdr:sp>
      <xdr:sp macro="" textlink="">
        <xdr:nvSpPr>
          <xdr:cNvPr id="50300" name="Rectangle 5277"/>
          <xdr:cNvSpPr>
            <a:spLocks noChangeArrowheads="1"/>
          </xdr:cNvSpPr>
        </xdr:nvSpPr>
        <xdr:spPr bwMode="auto">
          <a:xfrm>
            <a:off x="536" y="486"/>
            <a:ext cx="20"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Rectangle 5278"/>
          <xdr:cNvSpPr>
            <a:spLocks noChangeArrowheads="1"/>
          </xdr:cNvSpPr>
        </xdr:nvSpPr>
        <xdr:spPr bwMode="auto">
          <a:xfrm>
            <a:off x="540" y="488"/>
            <a:ext cx="10"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HG丸ｺﾞｼｯｸM-PRO"/>
                <a:ea typeface="HG丸ｺﾞｼｯｸM-PRO"/>
              </a:rPr>
              <a:t>60</a:t>
            </a:r>
          </a:p>
        </xdr:txBody>
      </xdr:sp>
      <xdr:sp macro="" textlink="">
        <xdr:nvSpPr>
          <xdr:cNvPr id="50302" name="Rectangle 5279"/>
          <xdr:cNvSpPr>
            <a:spLocks noChangeArrowheads="1"/>
          </xdr:cNvSpPr>
        </xdr:nvSpPr>
        <xdr:spPr bwMode="auto">
          <a:xfrm>
            <a:off x="400" y="467"/>
            <a:ext cx="34" cy="1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Rectangle 5280"/>
          <xdr:cNvSpPr>
            <a:spLocks noChangeArrowheads="1"/>
          </xdr:cNvSpPr>
        </xdr:nvSpPr>
        <xdr:spPr bwMode="auto">
          <a:xfrm>
            <a:off x="402" y="468"/>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HG丸ｺﾞｼｯｸM-PRO"/>
                <a:ea typeface="HG丸ｺﾞｼｯｸM-PRO"/>
              </a:rPr>
              <a:t>１２24</a:t>
            </a:r>
          </a:p>
        </xdr:txBody>
      </xdr:sp>
      <xdr:sp macro="" textlink="">
        <xdr:nvSpPr>
          <xdr:cNvPr id="50304" name="Rectangle 5281"/>
          <xdr:cNvSpPr>
            <a:spLocks noChangeArrowheads="1"/>
          </xdr:cNvSpPr>
        </xdr:nvSpPr>
        <xdr:spPr bwMode="auto">
          <a:xfrm>
            <a:off x="460" y="563"/>
            <a:ext cx="27" cy="1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5282"/>
          <xdr:cNvSpPr>
            <a:spLocks noChangeArrowheads="1"/>
          </xdr:cNvSpPr>
        </xdr:nvSpPr>
        <xdr:spPr bwMode="auto">
          <a:xfrm>
            <a:off x="462" y="564"/>
            <a:ext cx="21"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HG丸ｺﾞｼｯｸM-PRO"/>
                <a:ea typeface="HG丸ｺﾞｼｯｸM-PRO"/>
              </a:rPr>
              <a:t>３８０</a:t>
            </a:r>
          </a:p>
        </xdr:txBody>
      </xdr:sp>
      <xdr:sp macro="" textlink="">
        <xdr:nvSpPr>
          <xdr:cNvPr id="50306" name="Rectangle 5283"/>
          <xdr:cNvSpPr>
            <a:spLocks noChangeArrowheads="1"/>
          </xdr:cNvSpPr>
        </xdr:nvSpPr>
        <xdr:spPr bwMode="auto">
          <a:xfrm>
            <a:off x="419" y="485"/>
            <a:ext cx="34" cy="1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Rectangle 5284"/>
          <xdr:cNvSpPr>
            <a:spLocks noChangeArrowheads="1"/>
          </xdr:cNvSpPr>
        </xdr:nvSpPr>
        <xdr:spPr bwMode="auto">
          <a:xfrm>
            <a:off x="421" y="486"/>
            <a:ext cx="28"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HG丸ｺﾞｼｯｸM-PRO"/>
                <a:ea typeface="HG丸ｺﾞｼｯｸM-PRO"/>
              </a:rPr>
              <a:t>１０４０</a:t>
            </a:r>
          </a:p>
        </xdr:txBody>
      </xdr:sp>
      <xdr:sp macro="" textlink="">
        <xdr:nvSpPr>
          <xdr:cNvPr id="50308" name="Rectangle 5285"/>
          <xdr:cNvSpPr>
            <a:spLocks noChangeArrowheads="1"/>
          </xdr:cNvSpPr>
        </xdr:nvSpPr>
        <xdr:spPr bwMode="auto">
          <a:xfrm>
            <a:off x="537" y="372"/>
            <a:ext cx="28"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Rectangle 5286"/>
          <xdr:cNvSpPr>
            <a:spLocks noChangeArrowheads="1"/>
          </xdr:cNvSpPr>
        </xdr:nvSpPr>
        <xdr:spPr bwMode="auto">
          <a:xfrm>
            <a:off x="540" y="373"/>
            <a:ext cx="1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HG丸ｺﾞｼｯｸM-PRO"/>
                <a:ea typeface="HG丸ｺﾞｼｯｸM-PRO"/>
              </a:rPr>
              <a:t>  85</a:t>
            </a:r>
          </a:p>
        </xdr:txBody>
      </xdr:sp>
      <xdr:sp macro="" textlink="">
        <xdr:nvSpPr>
          <xdr:cNvPr id="50310" name="Rectangle 5287"/>
          <xdr:cNvSpPr>
            <a:spLocks noChangeArrowheads="1"/>
          </xdr:cNvSpPr>
        </xdr:nvSpPr>
        <xdr:spPr bwMode="auto">
          <a:xfrm>
            <a:off x="462" y="385"/>
            <a:ext cx="27"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Rectangle 5288"/>
          <xdr:cNvSpPr>
            <a:spLocks noChangeArrowheads="1"/>
          </xdr:cNvSpPr>
        </xdr:nvSpPr>
        <xdr:spPr bwMode="auto">
          <a:xfrm>
            <a:off x="464" y="386"/>
            <a:ext cx="21"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HG丸ｺﾞｼｯｸM-PRO"/>
                <a:ea typeface="HG丸ｺﾞｼｯｸM-PRO"/>
              </a:rPr>
              <a:t>３３０</a:t>
            </a:r>
          </a:p>
        </xdr:txBody>
      </xdr:sp>
      <xdr:grpSp>
        <xdr:nvGrpSpPr>
          <xdr:cNvPr id="50312" name="Group 5289"/>
          <xdr:cNvGrpSpPr>
            <a:grpSpLocks/>
          </xdr:cNvGrpSpPr>
        </xdr:nvGrpSpPr>
        <xdr:grpSpPr bwMode="auto">
          <a:xfrm>
            <a:off x="515" y="592"/>
            <a:ext cx="23" cy="47"/>
            <a:chOff x="1019" y="347"/>
            <a:chExt cx="23" cy="47"/>
          </a:xfrm>
        </xdr:grpSpPr>
        <xdr:grpSp>
          <xdr:nvGrpSpPr>
            <xdr:cNvPr id="50341" name="Group 5290"/>
            <xdr:cNvGrpSpPr>
              <a:grpSpLocks/>
            </xdr:cNvGrpSpPr>
          </xdr:nvGrpSpPr>
          <xdr:grpSpPr bwMode="auto">
            <a:xfrm>
              <a:off x="1019" y="347"/>
              <a:ext cx="23" cy="47"/>
              <a:chOff x="1019" y="347"/>
              <a:chExt cx="23" cy="47"/>
            </a:xfrm>
          </xdr:grpSpPr>
          <xdr:sp macro="" textlink="">
            <xdr:nvSpPr>
              <xdr:cNvPr id="50343" name="Rectangle 5291"/>
              <xdr:cNvSpPr>
                <a:spLocks noChangeArrowheads="1"/>
              </xdr:cNvSpPr>
            </xdr:nvSpPr>
            <xdr:spPr bwMode="auto">
              <a:xfrm>
                <a:off x="1019" y="347"/>
                <a:ext cx="23" cy="4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344" name="Rectangle 5292"/>
              <xdr:cNvSpPr>
                <a:spLocks noChangeArrowheads="1"/>
              </xdr:cNvSpPr>
            </xdr:nvSpPr>
            <xdr:spPr bwMode="auto">
              <a:xfrm>
                <a:off x="1019" y="347"/>
                <a:ext cx="23" cy="4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345" name="Rectangle 5293"/>
              <xdr:cNvSpPr>
                <a:spLocks noChangeArrowheads="1"/>
              </xdr:cNvSpPr>
            </xdr:nvSpPr>
            <xdr:spPr bwMode="auto">
              <a:xfrm>
                <a:off x="1019" y="347"/>
                <a:ext cx="23" cy="4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50342" name="Rectangle 5294"/>
            <xdr:cNvSpPr>
              <a:spLocks noChangeArrowheads="1"/>
            </xdr:cNvSpPr>
          </xdr:nvSpPr>
          <xdr:spPr bwMode="auto">
            <a:xfrm>
              <a:off x="1019" y="347"/>
              <a:ext cx="23" cy="47"/>
            </a:xfrm>
            <a:prstGeom prst="rect">
              <a:avLst/>
            </a:prstGeom>
            <a:noFill/>
            <a:ln w="9525" cap="rnd">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50313" name="Rectangle 5295"/>
          <xdr:cNvSpPr>
            <a:spLocks noChangeArrowheads="1"/>
          </xdr:cNvSpPr>
        </xdr:nvSpPr>
        <xdr:spPr bwMode="auto">
          <a:xfrm>
            <a:off x="497" y="609"/>
            <a:ext cx="34" cy="7"/>
          </a:xfrm>
          <a:prstGeom prst="rect">
            <a:avLst/>
          </a:prstGeom>
          <a:solidFill>
            <a:srgbClr val="FFFFFF"/>
          </a:solidFill>
          <a:ln w="9525" cap="rnd">
            <a:solidFill>
              <a:srgbClr val="000000"/>
            </a:solidFill>
            <a:miter lim="800000"/>
            <a:headEnd/>
            <a:tailEnd/>
          </a:ln>
        </xdr:spPr>
      </xdr:sp>
      <xdr:grpSp>
        <xdr:nvGrpSpPr>
          <xdr:cNvPr id="50314" name="Group 5296"/>
          <xdr:cNvGrpSpPr>
            <a:grpSpLocks/>
          </xdr:cNvGrpSpPr>
        </xdr:nvGrpSpPr>
        <xdr:grpSpPr bwMode="auto">
          <a:xfrm>
            <a:off x="497" y="619"/>
            <a:ext cx="18" cy="6"/>
            <a:chOff x="1001" y="374"/>
            <a:chExt cx="18" cy="6"/>
          </a:xfrm>
        </xdr:grpSpPr>
        <xdr:sp macro="" textlink="">
          <xdr:nvSpPr>
            <xdr:cNvPr id="50338" name="Line 5297"/>
            <xdr:cNvSpPr>
              <a:spLocks noChangeShapeType="1"/>
            </xdr:cNvSpPr>
          </xdr:nvSpPr>
          <xdr:spPr bwMode="auto">
            <a:xfrm flipH="1">
              <a:off x="1007" y="377"/>
              <a:ext cx="6"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39" name="Freeform 5298"/>
            <xdr:cNvSpPr>
              <a:spLocks/>
            </xdr:cNvSpPr>
          </xdr:nvSpPr>
          <xdr:spPr bwMode="auto">
            <a:xfrm>
              <a:off x="1013" y="374"/>
              <a:ext cx="6" cy="6"/>
            </a:xfrm>
            <a:custGeom>
              <a:avLst/>
              <a:gdLst>
                <a:gd name="T0" fmla="*/ 0 w 6"/>
                <a:gd name="T1" fmla="*/ 6 h 6"/>
                <a:gd name="T2" fmla="*/ 6 w 6"/>
                <a:gd name="T3" fmla="*/ 3 h 6"/>
                <a:gd name="T4" fmla="*/ 0 w 6"/>
                <a:gd name="T5" fmla="*/ 0 h 6"/>
                <a:gd name="T6" fmla="*/ 0 w 6"/>
                <a:gd name="T7" fmla="*/ 6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0" y="6"/>
                  </a:moveTo>
                  <a:lnTo>
                    <a:pt x="6" y="3"/>
                  </a:lnTo>
                  <a:lnTo>
                    <a:pt x="0" y="0"/>
                  </a:lnTo>
                  <a:lnTo>
                    <a:pt x="0" y="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340" name="Freeform 5299"/>
            <xdr:cNvSpPr>
              <a:spLocks/>
            </xdr:cNvSpPr>
          </xdr:nvSpPr>
          <xdr:spPr bwMode="auto">
            <a:xfrm>
              <a:off x="1001" y="374"/>
              <a:ext cx="6" cy="6"/>
            </a:xfrm>
            <a:custGeom>
              <a:avLst/>
              <a:gdLst>
                <a:gd name="T0" fmla="*/ 6 w 6"/>
                <a:gd name="T1" fmla="*/ 0 h 6"/>
                <a:gd name="T2" fmla="*/ 0 w 6"/>
                <a:gd name="T3" fmla="*/ 3 h 6"/>
                <a:gd name="T4" fmla="*/ 6 w 6"/>
                <a:gd name="T5" fmla="*/ 6 h 6"/>
                <a:gd name="T6" fmla="*/ 6 w 6"/>
                <a:gd name="T7" fmla="*/ 0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6" y="0"/>
                  </a:moveTo>
                  <a:lnTo>
                    <a:pt x="0" y="3"/>
                  </a:lnTo>
                  <a:lnTo>
                    <a:pt x="6" y="6"/>
                  </a:lnTo>
                  <a:lnTo>
                    <a:pt x="6"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315" name="Line 5300"/>
          <xdr:cNvSpPr>
            <a:spLocks noChangeShapeType="1"/>
          </xdr:cNvSpPr>
        </xdr:nvSpPr>
        <xdr:spPr bwMode="auto">
          <a:xfrm>
            <a:off x="497" y="618"/>
            <a:ext cx="0" cy="1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16" name="Rectangle 5301"/>
          <xdr:cNvSpPr>
            <a:spLocks noChangeArrowheads="1"/>
          </xdr:cNvSpPr>
        </xdr:nvSpPr>
        <xdr:spPr bwMode="auto">
          <a:xfrm>
            <a:off x="496" y="628"/>
            <a:ext cx="22" cy="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Rectangle 5302"/>
          <xdr:cNvSpPr>
            <a:spLocks noChangeArrowheads="1"/>
          </xdr:cNvSpPr>
        </xdr:nvSpPr>
        <xdr:spPr bwMode="auto">
          <a:xfrm>
            <a:off x="498" y="629"/>
            <a:ext cx="18"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ＭＳ Ｐゴシック"/>
                <a:ea typeface="ＭＳ Ｐゴシック"/>
              </a:rPr>
              <a:t>45mm</a:t>
            </a:r>
          </a:p>
        </xdr:txBody>
      </xdr:sp>
      <xdr:sp macro="" textlink="">
        <xdr:nvSpPr>
          <xdr:cNvPr id="50318" name="Rectangle 5303"/>
          <xdr:cNvSpPr>
            <a:spLocks noChangeArrowheads="1"/>
          </xdr:cNvSpPr>
        </xdr:nvSpPr>
        <xdr:spPr bwMode="auto">
          <a:xfrm>
            <a:off x="539" y="588"/>
            <a:ext cx="22" cy="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Rectangle 5304"/>
          <xdr:cNvSpPr>
            <a:spLocks noChangeArrowheads="1"/>
          </xdr:cNvSpPr>
        </xdr:nvSpPr>
        <xdr:spPr bwMode="auto">
          <a:xfrm>
            <a:off x="550" y="589"/>
            <a:ext cx="7"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ＭＳ Ｐゴシック"/>
                <a:ea typeface="ＭＳ Ｐゴシック"/>
              </a:rPr>
              <a:t>取</a:t>
            </a:r>
          </a:p>
        </xdr:txBody>
      </xdr:sp>
      <xdr:sp macro="" textlink="">
        <xdr:nvSpPr>
          <xdr:cNvPr id="74" name="Rectangle 5305"/>
          <xdr:cNvSpPr>
            <a:spLocks noChangeArrowheads="1"/>
          </xdr:cNvSpPr>
        </xdr:nvSpPr>
        <xdr:spPr bwMode="auto">
          <a:xfrm>
            <a:off x="550" y="597"/>
            <a:ext cx="7"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ＭＳ Ｐゴシック"/>
                <a:ea typeface="ＭＳ Ｐゴシック"/>
              </a:rPr>
              <a:t>付</a:t>
            </a:r>
          </a:p>
        </xdr:txBody>
      </xdr:sp>
      <xdr:sp macro="" textlink="">
        <xdr:nvSpPr>
          <xdr:cNvPr id="75" name="Rectangle 5306"/>
          <xdr:cNvSpPr>
            <a:spLocks noChangeArrowheads="1"/>
          </xdr:cNvSpPr>
        </xdr:nvSpPr>
        <xdr:spPr bwMode="auto">
          <a:xfrm>
            <a:off x="550" y="605"/>
            <a:ext cx="7"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ＭＳ Ｐゴシック"/>
                <a:ea typeface="ＭＳ Ｐゴシック"/>
              </a:rPr>
              <a:t>用</a:t>
            </a:r>
          </a:p>
        </xdr:txBody>
      </xdr:sp>
      <xdr:sp macro="" textlink="">
        <xdr:nvSpPr>
          <xdr:cNvPr id="50322" name="Rectangle 5307"/>
          <xdr:cNvSpPr>
            <a:spLocks noChangeArrowheads="1"/>
          </xdr:cNvSpPr>
        </xdr:nvSpPr>
        <xdr:spPr bwMode="auto">
          <a:xfrm>
            <a:off x="550" y="613"/>
            <a:ext cx="1"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Rectangle 5308"/>
          <xdr:cNvSpPr>
            <a:spLocks noChangeArrowheads="1"/>
          </xdr:cNvSpPr>
        </xdr:nvSpPr>
        <xdr:spPr bwMode="auto">
          <a:xfrm>
            <a:off x="547" y="618"/>
            <a:ext cx="11"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wordArtVertRtl" wrap="none" lIns="0" tIns="0" rIns="0" bIns="0" anchor="b" upright="1">
            <a:spAutoFit/>
          </a:bodyPr>
          <a:lstStyle/>
          <a:p>
            <a:pPr algn="l" rtl="0">
              <a:defRPr sz="1000"/>
            </a:pPr>
            <a:r>
              <a:rPr lang="ja-JP" altLang="en-US" sz="500" b="0" i="0" u="none" strike="noStrike" baseline="0">
                <a:solidFill>
                  <a:srgbClr val="000000"/>
                </a:solidFill>
                <a:latin typeface="ＭＳ Ｐゴシック"/>
                <a:ea typeface="ＭＳ Ｐゴシック"/>
              </a:rPr>
              <a:t>ボルト</a:t>
            </a:r>
          </a:p>
        </xdr:txBody>
      </xdr:sp>
      <xdr:sp macro="" textlink="">
        <xdr:nvSpPr>
          <xdr:cNvPr id="50324" name="Rectangle 5309"/>
          <xdr:cNvSpPr>
            <a:spLocks noChangeArrowheads="1"/>
          </xdr:cNvSpPr>
        </xdr:nvSpPr>
        <xdr:spPr bwMode="auto">
          <a:xfrm>
            <a:off x="542" y="589"/>
            <a:ext cx="1"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Rectangle 5310"/>
          <xdr:cNvSpPr>
            <a:spLocks noChangeArrowheads="1"/>
          </xdr:cNvSpPr>
        </xdr:nvSpPr>
        <xdr:spPr bwMode="auto">
          <a:xfrm>
            <a:off x="542" y="597"/>
            <a:ext cx="7"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ＭＳ Ｐゴシック"/>
                <a:ea typeface="ＭＳ Ｐゴシック"/>
              </a:rPr>
              <a:t>工</a:t>
            </a:r>
          </a:p>
        </xdr:txBody>
      </xdr:sp>
      <xdr:sp macro="" textlink="">
        <xdr:nvSpPr>
          <xdr:cNvPr id="80" name="Rectangle 5311"/>
          <xdr:cNvSpPr>
            <a:spLocks noChangeArrowheads="1"/>
          </xdr:cNvSpPr>
        </xdr:nvSpPr>
        <xdr:spPr bwMode="auto">
          <a:xfrm>
            <a:off x="542" y="605"/>
            <a:ext cx="7"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ＭＳ Ｐゴシック"/>
                <a:ea typeface="ＭＳ Ｐゴシック"/>
              </a:rPr>
              <a:t>例</a:t>
            </a:r>
          </a:p>
        </xdr:txBody>
      </xdr:sp>
      <xdr:sp macro="" textlink="">
        <xdr:nvSpPr>
          <xdr:cNvPr id="50327" name="Rectangle 5312"/>
          <xdr:cNvSpPr>
            <a:spLocks noChangeArrowheads="1"/>
          </xdr:cNvSpPr>
        </xdr:nvSpPr>
        <xdr:spPr bwMode="auto">
          <a:xfrm>
            <a:off x="491" y="596"/>
            <a:ext cx="19"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Rectangle 5313"/>
          <xdr:cNvSpPr>
            <a:spLocks noChangeArrowheads="1"/>
          </xdr:cNvSpPr>
        </xdr:nvSpPr>
        <xdr:spPr bwMode="auto">
          <a:xfrm>
            <a:off x="494" y="598"/>
            <a:ext cx="12"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Ｍ６</a:t>
            </a:r>
          </a:p>
        </xdr:txBody>
      </xdr:sp>
      <xdr:grpSp>
        <xdr:nvGrpSpPr>
          <xdr:cNvPr id="50329" name="Group 5314"/>
          <xdr:cNvGrpSpPr>
            <a:grpSpLocks/>
          </xdr:cNvGrpSpPr>
        </xdr:nvGrpSpPr>
        <xdr:grpSpPr bwMode="auto">
          <a:xfrm>
            <a:off x="430" y="543"/>
            <a:ext cx="6" cy="16"/>
            <a:chOff x="934" y="298"/>
            <a:chExt cx="6" cy="16"/>
          </a:xfrm>
        </xdr:grpSpPr>
        <xdr:sp macro="" textlink="">
          <xdr:nvSpPr>
            <xdr:cNvPr id="50335" name="Line 5315"/>
            <xdr:cNvSpPr>
              <a:spLocks noChangeShapeType="1"/>
            </xdr:cNvSpPr>
          </xdr:nvSpPr>
          <xdr:spPr bwMode="auto">
            <a:xfrm>
              <a:off x="937" y="303"/>
              <a:ext cx="0" cy="6"/>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336" name="Freeform 5316"/>
            <xdr:cNvSpPr>
              <a:spLocks/>
            </xdr:cNvSpPr>
          </xdr:nvSpPr>
          <xdr:spPr bwMode="auto">
            <a:xfrm>
              <a:off x="934" y="298"/>
              <a:ext cx="6" cy="6"/>
            </a:xfrm>
            <a:custGeom>
              <a:avLst/>
              <a:gdLst>
                <a:gd name="T0" fmla="*/ 6 w 6"/>
                <a:gd name="T1" fmla="*/ 6 h 6"/>
                <a:gd name="T2" fmla="*/ 3 w 6"/>
                <a:gd name="T3" fmla="*/ 0 h 6"/>
                <a:gd name="T4" fmla="*/ 0 w 6"/>
                <a:gd name="T5" fmla="*/ 6 h 6"/>
                <a:gd name="T6" fmla="*/ 6 w 6"/>
                <a:gd name="T7" fmla="*/ 6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6" y="6"/>
                  </a:moveTo>
                  <a:lnTo>
                    <a:pt x="3" y="0"/>
                  </a:lnTo>
                  <a:lnTo>
                    <a:pt x="0" y="6"/>
                  </a:lnTo>
                  <a:lnTo>
                    <a:pt x="6" y="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337" name="Freeform 5317"/>
            <xdr:cNvSpPr>
              <a:spLocks/>
            </xdr:cNvSpPr>
          </xdr:nvSpPr>
          <xdr:spPr bwMode="auto">
            <a:xfrm>
              <a:off x="934" y="308"/>
              <a:ext cx="6" cy="6"/>
            </a:xfrm>
            <a:custGeom>
              <a:avLst/>
              <a:gdLst>
                <a:gd name="T0" fmla="*/ 0 w 6"/>
                <a:gd name="T1" fmla="*/ 0 h 6"/>
                <a:gd name="T2" fmla="*/ 3 w 6"/>
                <a:gd name="T3" fmla="*/ 6 h 6"/>
                <a:gd name="T4" fmla="*/ 6 w 6"/>
                <a:gd name="T5" fmla="*/ 0 h 6"/>
                <a:gd name="T6" fmla="*/ 0 w 6"/>
                <a:gd name="T7" fmla="*/ 0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6" h="6">
                  <a:moveTo>
                    <a:pt x="0" y="0"/>
                  </a:moveTo>
                  <a:lnTo>
                    <a:pt x="3" y="6"/>
                  </a:lnTo>
                  <a:lnTo>
                    <a:pt x="6" y="0"/>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330" name="Rectangle 5318"/>
          <xdr:cNvSpPr>
            <a:spLocks noChangeArrowheads="1"/>
          </xdr:cNvSpPr>
        </xdr:nvSpPr>
        <xdr:spPr bwMode="auto">
          <a:xfrm>
            <a:off x="438" y="546"/>
            <a:ext cx="21"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5" name="Rectangle 5319"/>
          <xdr:cNvSpPr>
            <a:spLocks noChangeArrowheads="1"/>
          </xdr:cNvSpPr>
        </xdr:nvSpPr>
        <xdr:spPr bwMode="auto">
          <a:xfrm>
            <a:off x="441" y="547"/>
            <a:ext cx="1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HG丸ｺﾞｼｯｸM-PRO"/>
                <a:ea typeface="HG丸ｺﾞｼｯｸM-PRO"/>
              </a:rPr>
              <a:t>９２</a:t>
            </a:r>
          </a:p>
        </xdr:txBody>
      </xdr:sp>
      <xdr:sp macro="" textlink="">
        <xdr:nvSpPr>
          <xdr:cNvPr id="50332" name="Line 5324"/>
          <xdr:cNvSpPr>
            <a:spLocks noChangeShapeType="1"/>
          </xdr:cNvSpPr>
        </xdr:nvSpPr>
        <xdr:spPr bwMode="auto">
          <a:xfrm>
            <a:off x="506" y="542"/>
            <a:ext cx="1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7" name="Rectangle 5325"/>
          <xdr:cNvSpPr>
            <a:spLocks noChangeArrowheads="1"/>
          </xdr:cNvSpPr>
        </xdr:nvSpPr>
        <xdr:spPr bwMode="auto">
          <a:xfrm>
            <a:off x="516" y="559"/>
            <a:ext cx="21"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ja-JP" altLang="en-US" sz="500" b="0" i="0" u="none" strike="noStrike" baseline="0">
                <a:solidFill>
                  <a:srgbClr val="000000"/>
                </a:solidFill>
                <a:latin typeface="HG丸ｺﾞｼｯｸM-PRO"/>
                <a:ea typeface="HG丸ｺﾞｼｯｸM-PRO"/>
              </a:rPr>
              <a:t>３５０</a:t>
            </a:r>
          </a:p>
        </xdr:txBody>
      </xdr:sp>
      <xdr:sp macro="" textlink="">
        <xdr:nvSpPr>
          <xdr:cNvPr id="50334" name="Line 5326"/>
          <xdr:cNvSpPr>
            <a:spLocks noChangeShapeType="1"/>
          </xdr:cNvSpPr>
        </xdr:nvSpPr>
        <xdr:spPr bwMode="auto">
          <a:xfrm>
            <a:off x="513" y="542"/>
            <a:ext cx="0"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7</xdr:col>
      <xdr:colOff>285749</xdr:colOff>
      <xdr:row>8</xdr:row>
      <xdr:rowOff>104770</xdr:rowOff>
    </xdr:from>
    <xdr:to>
      <xdr:col>9</xdr:col>
      <xdr:colOff>258893</xdr:colOff>
      <xdr:row>16</xdr:row>
      <xdr:rowOff>25903</xdr:rowOff>
    </xdr:to>
    <xdr:sp macro="" textlink="">
      <xdr:nvSpPr>
        <xdr:cNvPr id="129" name="AutoShape 28"/>
        <xdr:cNvSpPr>
          <a:spLocks noChangeAspect="1" noChangeArrowheads="1"/>
        </xdr:cNvSpPr>
      </xdr:nvSpPr>
      <xdr:spPr bwMode="auto">
        <a:xfrm>
          <a:off x="5076824" y="1476370"/>
          <a:ext cx="1344744" cy="1292733"/>
        </a:xfrm>
        <a:prstGeom prst="roundRect">
          <a:avLst>
            <a:gd name="adj" fmla="val 16667"/>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1pPr>
          <a:lvl2pPr marL="4572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2pPr>
          <a:lvl3pPr marL="9144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3pPr>
          <a:lvl4pPr marL="13716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4pPr>
          <a:lvl5pPr marL="18288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9pPr>
        </a:lstStyle>
        <a:p>
          <a:endParaRPr lang="ja-JP" altLang="en-US"/>
        </a:p>
      </xdr:txBody>
    </xdr:sp>
    <xdr:clientData/>
  </xdr:twoCellAnchor>
  <xdr:twoCellAnchor editAs="oneCell">
    <xdr:from>
      <xdr:col>7</xdr:col>
      <xdr:colOff>276225</xdr:colOff>
      <xdr:row>9</xdr:row>
      <xdr:rowOff>47625</xdr:rowOff>
    </xdr:from>
    <xdr:to>
      <xdr:col>9</xdr:col>
      <xdr:colOff>180975</xdr:colOff>
      <xdr:row>15</xdr:row>
      <xdr:rowOff>133350</xdr:rowOff>
    </xdr:to>
    <xdr:pic>
      <xdr:nvPicPr>
        <xdr:cNvPr id="46039" name="図 129"/>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067300" y="1590675"/>
          <a:ext cx="1276350" cy="1114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twoCellAnchor>
    <xdr:from>
      <xdr:col>0</xdr:col>
      <xdr:colOff>171450</xdr:colOff>
      <xdr:row>40</xdr:row>
      <xdr:rowOff>28575</xdr:rowOff>
    </xdr:from>
    <xdr:to>
      <xdr:col>4</xdr:col>
      <xdr:colOff>523875</xdr:colOff>
      <xdr:row>56</xdr:row>
      <xdr:rowOff>76200</xdr:rowOff>
    </xdr:to>
    <xdr:sp macro="" textlink="">
      <xdr:nvSpPr>
        <xdr:cNvPr id="46040" name="AutoShape 4"/>
        <xdr:cNvSpPr>
          <a:spLocks noChangeArrowheads="1"/>
        </xdr:cNvSpPr>
      </xdr:nvSpPr>
      <xdr:spPr bwMode="auto">
        <a:xfrm>
          <a:off x="171450" y="6943725"/>
          <a:ext cx="3086100" cy="2790825"/>
        </a:xfrm>
        <a:prstGeom prst="roundRect">
          <a:avLst>
            <a:gd name="adj" fmla="val 443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247650</xdr:colOff>
      <xdr:row>41</xdr:row>
      <xdr:rowOff>47625</xdr:rowOff>
    </xdr:from>
    <xdr:to>
      <xdr:col>4</xdr:col>
      <xdr:colOff>419100</xdr:colOff>
      <xdr:row>53</xdr:row>
      <xdr:rowOff>123825</xdr:rowOff>
    </xdr:to>
    <xdr:sp macro="" textlink="">
      <xdr:nvSpPr>
        <xdr:cNvPr id="132" name="Text Box 31"/>
        <xdr:cNvSpPr txBox="1">
          <a:spLocks noChangeArrowheads="1"/>
        </xdr:cNvSpPr>
      </xdr:nvSpPr>
      <xdr:spPr bwMode="auto">
        <a:xfrm>
          <a:off x="247650" y="7134225"/>
          <a:ext cx="2905125" cy="2133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HG丸ｺﾞｼｯｸM-PRO"/>
              <a:ea typeface="HG丸ｺﾞｼｯｸM-PRO"/>
            </a:rPr>
            <a:t>＜お願い事項＞</a:t>
          </a:r>
        </a:p>
        <a:p>
          <a:pPr algn="l" rtl="0">
            <a:defRPr sz="1000"/>
          </a:pPr>
          <a:r>
            <a:rPr lang="ja-JP" altLang="en-US" sz="800" b="0" i="0" u="none" strike="noStrike" baseline="0">
              <a:solidFill>
                <a:srgbClr val="000000"/>
              </a:solidFill>
              <a:latin typeface="HG丸ｺﾞｼｯｸM-PRO"/>
              <a:ea typeface="HG丸ｺﾞｼｯｸM-PRO"/>
            </a:rPr>
            <a:t>◆需要者設備（引込ケーブル・母線先端）とＶＣＴの</a:t>
          </a:r>
        </a:p>
        <a:p>
          <a:pPr algn="l" rtl="0">
            <a:defRPr sz="1000"/>
          </a:pPr>
          <a:r>
            <a:rPr lang="ja-JP" altLang="en-US" sz="800" b="0" i="0" u="none" strike="noStrike" baseline="0">
              <a:solidFill>
                <a:srgbClr val="000000"/>
              </a:solidFill>
              <a:latin typeface="HG丸ｺﾞｼｯｸM-PRO"/>
              <a:ea typeface="HG丸ｺﾞｼｯｸM-PRO"/>
            </a:rPr>
            <a:t>　接続箇所への圧着端子取付施工をお願いします。</a:t>
          </a:r>
        </a:p>
        <a:p>
          <a:pPr algn="l" rtl="0">
            <a:defRPr sz="1000"/>
          </a:pPr>
          <a:endParaRPr lang="ja-JP" altLang="en-US" sz="800" b="0" i="0" u="none" strike="noStrike" baseline="0">
            <a:solidFill>
              <a:srgbClr val="000000"/>
            </a:solidFill>
            <a:latin typeface="HG丸ｺﾞｼｯｸM-PRO"/>
            <a:ea typeface="HG丸ｺﾞｼｯｸM-PRO"/>
          </a:endParaRPr>
        </a:p>
        <a:p>
          <a:pPr algn="l" rtl="0">
            <a:defRPr sz="1000"/>
          </a:pPr>
          <a:r>
            <a:rPr lang="ja-JP" altLang="en-US" sz="800" b="0" i="0" u="none" strike="noStrike" baseline="0">
              <a:solidFill>
                <a:srgbClr val="000000"/>
              </a:solidFill>
              <a:latin typeface="HG丸ｺﾞｼｯｸM-PRO"/>
              <a:ea typeface="HG丸ｺﾞｼｯｸM-PRO"/>
            </a:rPr>
            <a:t>◆取り付けて頂きたい圧着端子は，ＲＤ○○-12です。</a:t>
          </a:r>
        </a:p>
        <a:p>
          <a:pPr algn="l" rtl="0">
            <a:defRPr sz="1000"/>
          </a:pPr>
          <a:r>
            <a:rPr lang="ja-JP" altLang="en-US" sz="800" b="0" i="0" u="none" strike="noStrike" baseline="0">
              <a:solidFill>
                <a:srgbClr val="000000"/>
              </a:solidFill>
              <a:latin typeface="HG丸ｺﾞｼｯｸM-PRO"/>
              <a:ea typeface="HG丸ｺﾞｼｯｸM-PRO"/>
            </a:rPr>
            <a:t>　</a:t>
          </a:r>
          <a:r>
            <a:rPr lang="ja-JP" altLang="en-US" sz="700" b="0" i="0" u="none" strike="noStrike" baseline="0">
              <a:solidFill>
                <a:srgbClr val="000000"/>
              </a:solidFill>
              <a:latin typeface="HG丸ｺﾞｼｯｸM-PRO"/>
              <a:ea typeface="HG丸ｺﾞｼｯｸM-PRO"/>
            </a:rPr>
            <a:t>※電線サイズが６０mmであれば，RD60-12となります。</a:t>
          </a:r>
          <a:endParaRPr lang="ja-JP" altLang="en-US" sz="600" b="0" i="0" u="none" strike="noStrike" baseline="0">
            <a:solidFill>
              <a:srgbClr val="000000"/>
            </a:solidFill>
            <a:latin typeface="HG丸ｺﾞｼｯｸM-PRO"/>
            <a:ea typeface="HG丸ｺﾞｼｯｸM-PRO"/>
          </a:endParaRPr>
        </a:p>
        <a:p>
          <a:pPr algn="l" rtl="0">
            <a:defRPr sz="1000"/>
          </a:pPr>
          <a:r>
            <a:rPr lang="ja-JP" altLang="en-US" sz="800" b="0" i="0" u="none" strike="noStrike" baseline="0">
              <a:solidFill>
                <a:srgbClr val="000000"/>
              </a:solidFill>
              <a:latin typeface="HG丸ｺﾞｼｯｸM-PRO"/>
              <a:ea typeface="HG丸ｺﾞｼｯｸM-PRO"/>
            </a:rPr>
            <a:t>　</a:t>
          </a:r>
          <a:r>
            <a:rPr lang="ja-JP" altLang="en-US" sz="700" b="0" i="0" u="none" strike="noStrike" baseline="0">
              <a:solidFill>
                <a:srgbClr val="000000"/>
              </a:solidFill>
              <a:latin typeface="HG丸ｺﾞｼｯｸM-PRO"/>
              <a:ea typeface="HG丸ｺﾞｼｯｸM-PRO"/>
            </a:rPr>
            <a:t>※JIS C2805準拠品の使用をお願いします。</a:t>
          </a:r>
        </a:p>
        <a:p>
          <a:pPr algn="l" rtl="0">
            <a:defRPr sz="1000"/>
          </a:pPr>
          <a:r>
            <a:rPr lang="ja-JP" altLang="en-US" sz="800" b="0" i="0" u="none" strike="noStrike" baseline="0">
              <a:solidFill>
                <a:srgbClr val="000000"/>
              </a:solidFill>
              <a:latin typeface="HG丸ｺﾞｼｯｸM-PRO"/>
              <a:ea typeface="HG丸ｺﾞｼｯｸM-PRO"/>
            </a:rPr>
            <a:t>〔補足〕</a:t>
          </a:r>
        </a:p>
        <a:p>
          <a:pPr algn="l" rtl="0">
            <a:defRPr sz="1000"/>
          </a:pPr>
          <a:r>
            <a:rPr lang="ja-JP" altLang="en-US" sz="800" b="0" i="0" u="none" strike="noStrike" baseline="0">
              <a:solidFill>
                <a:srgbClr val="000000"/>
              </a:solidFill>
              <a:latin typeface="HG丸ｺﾞｼｯｸM-PRO"/>
              <a:ea typeface="HG丸ｺﾞｼｯｸM-PRO"/>
            </a:rPr>
            <a:t>◇接続材料（ボルト・ナット等）は弊社で用意します。</a:t>
          </a:r>
        </a:p>
        <a:p>
          <a:pPr algn="l" rtl="0">
            <a:defRPr sz="1000"/>
          </a:pPr>
          <a:r>
            <a:rPr lang="ja-JP" altLang="en-US" sz="800" b="0" i="0" u="none" strike="noStrike" baseline="0">
              <a:solidFill>
                <a:srgbClr val="000000"/>
              </a:solidFill>
              <a:latin typeface="HG丸ｺﾞｼｯｸM-PRO"/>
              <a:ea typeface="HG丸ｺﾞｼｯｸM-PRO"/>
            </a:rPr>
            <a:t>　また，VCTとの接続も弊社で実施いたします。</a:t>
          </a:r>
        </a:p>
        <a:p>
          <a:pPr algn="l" rtl="0">
            <a:defRPr sz="1000"/>
          </a:pPr>
          <a:endParaRPr lang="ja-JP" altLang="en-US" sz="800" b="0" i="0" u="none" strike="noStrike" baseline="0">
            <a:solidFill>
              <a:srgbClr val="000000"/>
            </a:solidFill>
            <a:latin typeface="HG丸ｺﾞｼｯｸM-PRO"/>
            <a:ea typeface="HG丸ｺﾞｼｯｸM-PRO"/>
          </a:endParaRPr>
        </a:p>
      </xdr:txBody>
    </xdr:sp>
    <xdr:clientData/>
  </xdr:twoCellAnchor>
  <xdr:twoCellAnchor editAs="oneCell">
    <xdr:from>
      <xdr:col>0</xdr:col>
      <xdr:colOff>333375</xdr:colOff>
      <xdr:row>39</xdr:row>
      <xdr:rowOff>104775</xdr:rowOff>
    </xdr:from>
    <xdr:to>
      <xdr:col>4</xdr:col>
      <xdr:colOff>57150</xdr:colOff>
      <xdr:row>40</xdr:row>
      <xdr:rowOff>152400</xdr:rowOff>
    </xdr:to>
    <xdr:pic>
      <xdr:nvPicPr>
        <xdr:cNvPr id="46042" name="Picture 3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33375" y="6848475"/>
          <a:ext cx="24574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53</xdr:row>
      <xdr:rowOff>9525</xdr:rowOff>
    </xdr:from>
    <xdr:to>
      <xdr:col>3</xdr:col>
      <xdr:colOff>600075</xdr:colOff>
      <xdr:row>55</xdr:row>
      <xdr:rowOff>123825</xdr:rowOff>
    </xdr:to>
    <xdr:grpSp>
      <xdr:nvGrpSpPr>
        <xdr:cNvPr id="46043" name="Group 35"/>
        <xdr:cNvGrpSpPr>
          <a:grpSpLocks/>
        </xdr:cNvGrpSpPr>
      </xdr:nvGrpSpPr>
      <xdr:grpSpPr bwMode="auto">
        <a:xfrm>
          <a:off x="962025" y="9153525"/>
          <a:ext cx="1685925" cy="457200"/>
          <a:chOff x="215" y="221"/>
          <a:chExt cx="177" cy="48"/>
        </a:xfrm>
      </xdr:grpSpPr>
      <xdr:sp macro="" textlink="">
        <xdr:nvSpPr>
          <xdr:cNvPr id="50256" name="AutoShape 36"/>
          <xdr:cNvSpPr>
            <a:spLocks noChangeArrowheads="1"/>
          </xdr:cNvSpPr>
        </xdr:nvSpPr>
        <xdr:spPr bwMode="auto">
          <a:xfrm>
            <a:off x="215" y="221"/>
            <a:ext cx="135" cy="48"/>
          </a:xfrm>
          <a:prstGeom prst="roundRect">
            <a:avLst>
              <a:gd name="adj" fmla="val 45833"/>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257" name="Oval 37"/>
          <xdr:cNvSpPr>
            <a:spLocks noChangeArrowheads="1"/>
          </xdr:cNvSpPr>
        </xdr:nvSpPr>
        <xdr:spPr bwMode="auto">
          <a:xfrm>
            <a:off x="233" y="231"/>
            <a:ext cx="29" cy="28"/>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258" name="Oval 38"/>
          <xdr:cNvSpPr>
            <a:spLocks noChangeArrowheads="1"/>
          </xdr:cNvSpPr>
        </xdr:nvSpPr>
        <xdr:spPr bwMode="auto">
          <a:xfrm>
            <a:off x="294" y="231"/>
            <a:ext cx="29" cy="28"/>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259" name="Rectangle 39"/>
          <xdr:cNvSpPr>
            <a:spLocks noChangeArrowheads="1"/>
          </xdr:cNvSpPr>
        </xdr:nvSpPr>
        <xdr:spPr bwMode="auto">
          <a:xfrm>
            <a:off x="344" y="228"/>
            <a:ext cx="48" cy="3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0260" name="Line 40"/>
          <xdr:cNvSpPr>
            <a:spLocks noChangeShapeType="1"/>
          </xdr:cNvSpPr>
        </xdr:nvSpPr>
        <xdr:spPr bwMode="auto">
          <a:xfrm>
            <a:off x="344" y="245"/>
            <a:ext cx="4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638175</xdr:colOff>
      <xdr:row>5</xdr:row>
      <xdr:rowOff>9525</xdr:rowOff>
    </xdr:from>
    <xdr:to>
      <xdr:col>9</xdr:col>
      <xdr:colOff>542925</xdr:colOff>
      <xdr:row>7</xdr:row>
      <xdr:rowOff>159068</xdr:rowOff>
    </xdr:to>
    <xdr:sp macro="" textlink="">
      <xdr:nvSpPr>
        <xdr:cNvPr id="140" name="Text Box 31"/>
        <xdr:cNvSpPr txBox="1">
          <a:spLocks noChangeArrowheads="1"/>
        </xdr:cNvSpPr>
      </xdr:nvSpPr>
      <xdr:spPr bwMode="auto">
        <a:xfrm>
          <a:off x="4743450" y="866775"/>
          <a:ext cx="1962150" cy="49244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1pPr>
          <a:lvl2pPr marL="4572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2pPr>
          <a:lvl3pPr marL="9144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3pPr>
          <a:lvl4pPr marL="13716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4pPr>
          <a:lvl5pPr marL="18288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9pPr>
        </a:lstStyle>
        <a:p>
          <a:r>
            <a:rPr lang="en-US" altLang="ja-JP" sz="800">
              <a:latin typeface="ＭＳ ゴシック" panose="020B0609070205080204" pitchFamily="49" charset="-128"/>
              <a:ea typeface="ＭＳ ゴシック" panose="020B0609070205080204" pitchFamily="49" charset="-128"/>
            </a:rPr>
            <a:t>VCT</a:t>
          </a:r>
          <a:r>
            <a:rPr lang="ja-JP" altLang="en-US" sz="800">
              <a:latin typeface="ＭＳ ゴシック" panose="020B0609070205080204" pitchFamily="49" charset="-128"/>
              <a:ea typeface="ＭＳ ゴシック" panose="020B0609070205080204" pitchFamily="49" charset="-128"/>
            </a:rPr>
            <a:t>の固定は</a:t>
          </a:r>
          <a:r>
            <a:rPr lang="en-US" altLang="ja-JP" sz="800">
              <a:latin typeface="ＭＳ ゴシック" panose="020B0609070205080204" pitchFamily="49" charset="-128"/>
              <a:ea typeface="ＭＳ ゴシック" panose="020B0609070205080204" pitchFamily="49" charset="-128"/>
            </a:rPr>
            <a:t>M12</a:t>
          </a:r>
          <a:r>
            <a:rPr lang="ja-JP" altLang="en-US" sz="800">
              <a:latin typeface="ＭＳ ゴシック" panose="020B0609070205080204" pitchFamily="49" charset="-128"/>
              <a:ea typeface="ＭＳ ゴシック" panose="020B0609070205080204" pitchFamily="49" charset="-128"/>
            </a:rPr>
            <a:t>ボルト・ナット（</a:t>
          </a:r>
          <a:r>
            <a:rPr lang="en-US" altLang="ja-JP" sz="800">
              <a:latin typeface="ＭＳ ゴシック" panose="020B0609070205080204" pitchFamily="49" charset="-128"/>
              <a:ea typeface="ＭＳ ゴシック" panose="020B0609070205080204" pitchFamily="49" charset="-128"/>
            </a:rPr>
            <a:t>4</a:t>
          </a:r>
          <a:r>
            <a:rPr lang="ja-JP" altLang="en-US" sz="800">
              <a:latin typeface="ＭＳ ゴシック" panose="020B0609070205080204" pitchFamily="49" charset="-128"/>
              <a:ea typeface="ＭＳ ゴシック" panose="020B0609070205080204" pitchFamily="49" charset="-128"/>
            </a:rPr>
            <a:t>本）とし，</a:t>
          </a:r>
          <a:r>
            <a:rPr lang="en-US" altLang="ja-JP" sz="800">
              <a:latin typeface="ＭＳ ゴシック" panose="020B0609070205080204" pitchFamily="49" charset="-128"/>
              <a:ea typeface="ＭＳ ゴシック" panose="020B0609070205080204" pitchFamily="49" charset="-128"/>
            </a:rPr>
            <a:t>M12</a:t>
          </a:r>
          <a:r>
            <a:rPr lang="ja-JP" altLang="en-US" sz="800">
              <a:latin typeface="ＭＳ ゴシック" panose="020B0609070205080204" pitchFamily="49" charset="-128"/>
              <a:ea typeface="ＭＳ ゴシック" panose="020B0609070205080204" pitchFamily="49" charset="-128"/>
            </a:rPr>
            <a:t>ボルトは</a:t>
          </a:r>
          <a:r>
            <a:rPr lang="en-US" altLang="ja-JP" sz="800">
              <a:latin typeface="ＭＳ ゴシック" panose="020B0609070205080204" pitchFamily="49" charset="-128"/>
              <a:ea typeface="ＭＳ ゴシック" panose="020B0609070205080204" pitchFamily="49" charset="-128"/>
            </a:rPr>
            <a:t>VCT</a:t>
          </a:r>
          <a:r>
            <a:rPr lang="ja-JP" altLang="en-US" sz="800">
              <a:latin typeface="ＭＳ ゴシック" panose="020B0609070205080204" pitchFamily="49" charset="-128"/>
              <a:ea typeface="ＭＳ ゴシック" panose="020B0609070205080204" pitchFamily="49" charset="-128"/>
            </a:rPr>
            <a:t>固定時に</a:t>
          </a:r>
          <a:r>
            <a:rPr lang="en-US" altLang="ja-JP" sz="800">
              <a:latin typeface="ＭＳ ゴシック" panose="020B0609070205080204" pitchFamily="49" charset="-128"/>
              <a:ea typeface="ＭＳ ゴシック" panose="020B0609070205080204" pitchFamily="49" charset="-128"/>
            </a:rPr>
            <a:t>5mm</a:t>
          </a:r>
          <a:r>
            <a:rPr lang="ja-JP" altLang="en-US" sz="800">
              <a:latin typeface="ＭＳ ゴシック" panose="020B0609070205080204" pitchFamily="49" charset="-128"/>
              <a:ea typeface="ＭＳ ゴシック" panose="020B0609070205080204" pitchFamily="49" charset="-128"/>
            </a:rPr>
            <a:t>程度出る長さのものをご用意下さい</a:t>
          </a:r>
        </a:p>
      </xdr:txBody>
    </xdr:sp>
    <xdr:clientData/>
  </xdr:twoCellAnchor>
  <xdr:twoCellAnchor>
    <xdr:from>
      <xdr:col>5</xdr:col>
      <xdr:colOff>247650</xdr:colOff>
      <xdr:row>12</xdr:row>
      <xdr:rowOff>123825</xdr:rowOff>
    </xdr:from>
    <xdr:to>
      <xdr:col>5</xdr:col>
      <xdr:colOff>417244</xdr:colOff>
      <xdr:row>14</xdr:row>
      <xdr:rowOff>45456</xdr:rowOff>
    </xdr:to>
    <xdr:sp macro="" textlink="">
      <xdr:nvSpPr>
        <xdr:cNvPr id="141" name="Oval 26"/>
        <xdr:cNvSpPr>
          <a:spLocks noChangeArrowheads="1"/>
        </xdr:cNvSpPr>
      </xdr:nvSpPr>
      <xdr:spPr bwMode="auto">
        <a:xfrm>
          <a:off x="3667125" y="2181225"/>
          <a:ext cx="169594" cy="264531"/>
        </a:xfrm>
        <a:prstGeom prst="ellipse">
          <a:avLst/>
        </a:prstGeom>
        <a:noFill/>
        <a:ln w="9525">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1pPr>
          <a:lvl2pPr marL="4572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2pPr>
          <a:lvl3pPr marL="9144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3pPr>
          <a:lvl4pPr marL="13716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4pPr>
          <a:lvl5pPr marL="1828800" algn="l" rtl="0" fontAlgn="base">
            <a:spcBef>
              <a:spcPct val="0"/>
            </a:spcBef>
            <a:spcAft>
              <a:spcPct val="0"/>
            </a:spcAft>
            <a:defRPr kumimoji="1" sz="1200" kern="1200">
              <a:solidFill>
                <a:schemeClr val="tx1"/>
              </a:solidFill>
              <a:latin typeface="Times New Roman" panose="02020603050405020304" pitchFamily="18" charset="0"/>
              <a:ea typeface="ＭＳ Ｐゴシック" panose="020B0600070205080204" pitchFamily="50" charset="-128"/>
              <a:cs typeface="+mn-cs"/>
            </a:defRPr>
          </a:lvl5pPr>
          <a:lvl6pPr marL="22860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6pPr>
          <a:lvl7pPr marL="27432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7pPr>
          <a:lvl8pPr marL="32004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8pPr>
          <a:lvl9pPr marL="3657600" algn="l" defTabSz="914400" rtl="0" eaLnBrk="1" latinLnBrk="0" hangingPunct="1">
            <a:defRPr kumimoji="1" sz="1200" kern="1200">
              <a:solidFill>
                <a:schemeClr val="tx1"/>
              </a:solidFill>
              <a:latin typeface="Times New Roman" panose="02020603050405020304" pitchFamily="18" charset="0"/>
              <a:ea typeface="ＭＳ Ｐゴシック" panose="020B0600070205080204" pitchFamily="50" charset="-128"/>
              <a:cs typeface="+mn-cs"/>
            </a:defRPr>
          </a:lvl9pPr>
        </a:lstStyle>
        <a:p>
          <a:endParaRPr lang="ja-JP" altLang="en-US"/>
        </a:p>
      </xdr:txBody>
    </xdr:sp>
    <xdr:clientData/>
  </xdr:twoCellAnchor>
  <xdr:twoCellAnchor>
    <xdr:from>
      <xdr:col>5</xdr:col>
      <xdr:colOff>390525</xdr:colOff>
      <xdr:row>14</xdr:row>
      <xdr:rowOff>19050</xdr:rowOff>
    </xdr:from>
    <xdr:to>
      <xdr:col>7</xdr:col>
      <xdr:colOff>257175</xdr:colOff>
      <xdr:row>15</xdr:row>
      <xdr:rowOff>38100</xdr:rowOff>
    </xdr:to>
    <xdr:sp macro="" textlink="">
      <xdr:nvSpPr>
        <xdr:cNvPr id="46046" name="Freeform 29"/>
        <xdr:cNvSpPr>
          <a:spLocks/>
        </xdr:cNvSpPr>
      </xdr:nvSpPr>
      <xdr:spPr bwMode="auto">
        <a:xfrm>
          <a:off x="3810000" y="2419350"/>
          <a:ext cx="1238250" cy="190500"/>
        </a:xfrm>
        <a:custGeom>
          <a:avLst/>
          <a:gdLst>
            <a:gd name="T0" fmla="*/ 0 w 732"/>
            <a:gd name="T1" fmla="*/ 0 h 123"/>
            <a:gd name="T2" fmla="*/ 2147483646 w 732"/>
            <a:gd name="T3" fmla="*/ 2147483646 h 123"/>
            <a:gd name="T4" fmla="*/ 2147483646 w 732"/>
            <a:gd name="T5" fmla="*/ 2147483646 h 123"/>
            <a:gd name="T6" fmla="*/ 0 60000 65536"/>
            <a:gd name="T7" fmla="*/ 0 60000 65536"/>
            <a:gd name="T8" fmla="*/ 0 60000 65536"/>
          </a:gdLst>
          <a:ahLst/>
          <a:cxnLst>
            <a:cxn ang="T6">
              <a:pos x="T0" y="T1"/>
            </a:cxn>
            <a:cxn ang="T7">
              <a:pos x="T2" y="T3"/>
            </a:cxn>
            <a:cxn ang="T8">
              <a:pos x="T4" y="T5"/>
            </a:cxn>
          </a:cxnLst>
          <a:rect l="0" t="0" r="r" b="b"/>
          <a:pathLst>
            <a:path w="732" h="123">
              <a:moveTo>
                <a:pt x="0" y="0"/>
              </a:moveTo>
              <a:cubicBezTo>
                <a:pt x="167" y="42"/>
                <a:pt x="334" y="85"/>
                <a:pt x="456" y="104"/>
              </a:cubicBezTo>
              <a:cubicBezTo>
                <a:pt x="578" y="123"/>
                <a:pt x="655" y="117"/>
                <a:pt x="732" y="112"/>
              </a:cubicBezTo>
            </a:path>
          </a:pathLst>
        </a:custGeom>
        <a:noFill/>
        <a:ln w="9525">
          <a:solidFill>
            <a:srgbClr val="000000"/>
          </a:solidFill>
          <a:round/>
          <a:headEnd type="none" w="med" len="med"/>
          <a:tailEnd type="arrow" w="med" len="med"/>
        </a:ln>
        <a:effectLst/>
        <a:extLst>
          <a:ext uri="{909E8E84-426E-40DD-AFC4-6F175D3DCCD1}">
            <a14:hiddenFill xmlns:a14="http://schemas.microsoft.com/office/drawing/2010/main">
              <a:solidFill>
                <a:srgbClr val="5B9BD5"/>
              </a:solid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editAs="oneCell">
    <xdr:from>
      <xdr:col>5</xdr:col>
      <xdr:colOff>561975</xdr:colOff>
      <xdr:row>54</xdr:row>
      <xdr:rowOff>161925</xdr:rowOff>
    </xdr:from>
    <xdr:to>
      <xdr:col>9</xdr:col>
      <xdr:colOff>590550</xdr:colOff>
      <xdr:row>61</xdr:row>
      <xdr:rowOff>66675</xdr:rowOff>
    </xdr:to>
    <xdr:pic>
      <xdr:nvPicPr>
        <xdr:cNvPr id="46047" name="図 14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981450" y="9477375"/>
          <a:ext cx="2771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514350</xdr:colOff>
      <xdr:row>41</xdr:row>
      <xdr:rowOff>76200</xdr:rowOff>
    </xdr:from>
    <xdr:to>
      <xdr:col>10</xdr:col>
      <xdr:colOff>47625</xdr:colOff>
      <xdr:row>54</xdr:row>
      <xdr:rowOff>142875</xdr:rowOff>
    </xdr:to>
    <xdr:grpSp>
      <xdr:nvGrpSpPr>
        <xdr:cNvPr id="46048" name="グループ化 143"/>
        <xdr:cNvGrpSpPr>
          <a:grpSpLocks/>
        </xdr:cNvGrpSpPr>
      </xdr:nvGrpSpPr>
      <xdr:grpSpPr bwMode="auto">
        <a:xfrm>
          <a:off x="3933825" y="7162800"/>
          <a:ext cx="2962275" cy="2295525"/>
          <a:chOff x="3800475" y="6877050"/>
          <a:chExt cx="2962275" cy="2295058"/>
        </a:xfrm>
      </xdr:grpSpPr>
      <xdr:pic>
        <xdr:nvPicPr>
          <xdr:cNvPr id="50254" name="図 14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800475" y="6877050"/>
            <a:ext cx="2763437" cy="2295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6" name="正方形/長方形 145"/>
          <xdr:cNvSpPr/>
        </xdr:nvSpPr>
        <xdr:spPr>
          <a:xfrm>
            <a:off x="5543550" y="7496049"/>
            <a:ext cx="1219200" cy="9142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5</xdr:col>
      <xdr:colOff>200025</xdr:colOff>
      <xdr:row>40</xdr:row>
      <xdr:rowOff>47625</xdr:rowOff>
    </xdr:from>
    <xdr:to>
      <xdr:col>10</xdr:col>
      <xdr:colOff>419100</xdr:colOff>
      <xdr:row>61</xdr:row>
      <xdr:rowOff>114300</xdr:rowOff>
    </xdr:to>
    <xdr:sp macro="" textlink="">
      <xdr:nvSpPr>
        <xdr:cNvPr id="46049" name="AutoShape 4"/>
        <xdr:cNvSpPr>
          <a:spLocks noChangeArrowheads="1"/>
        </xdr:cNvSpPr>
      </xdr:nvSpPr>
      <xdr:spPr bwMode="auto">
        <a:xfrm>
          <a:off x="3619500" y="6962775"/>
          <a:ext cx="3648075" cy="3667125"/>
        </a:xfrm>
        <a:prstGeom prst="roundRect">
          <a:avLst>
            <a:gd name="adj" fmla="val 443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514350</xdr:colOff>
      <xdr:row>37</xdr:row>
      <xdr:rowOff>161925</xdr:rowOff>
    </xdr:from>
    <xdr:to>
      <xdr:col>8</xdr:col>
      <xdr:colOff>257175</xdr:colOff>
      <xdr:row>41</xdr:row>
      <xdr:rowOff>9525</xdr:rowOff>
    </xdr:to>
    <xdr:grpSp>
      <xdr:nvGrpSpPr>
        <xdr:cNvPr id="46050" name="Group 10"/>
        <xdr:cNvGrpSpPr>
          <a:grpSpLocks noChangeAspect="1"/>
        </xdr:cNvGrpSpPr>
      </xdr:nvGrpSpPr>
      <xdr:grpSpPr bwMode="auto">
        <a:xfrm>
          <a:off x="3248025" y="6562725"/>
          <a:ext cx="2486025" cy="533400"/>
          <a:chOff x="838" y="2128"/>
          <a:chExt cx="261" cy="1497"/>
        </a:xfrm>
      </xdr:grpSpPr>
      <xdr:sp macro="" textlink="">
        <xdr:nvSpPr>
          <xdr:cNvPr id="50250" name="AutoShape 9"/>
          <xdr:cNvSpPr>
            <a:spLocks noChangeAspect="1" noChangeArrowheads="1" noTextEdit="1"/>
          </xdr:cNvSpPr>
        </xdr:nvSpPr>
        <xdr:spPr bwMode="auto">
          <a:xfrm>
            <a:off x="838" y="2128"/>
            <a:ext cx="258" cy="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0251" name="Rectangle 11"/>
          <xdr:cNvSpPr>
            <a:spLocks noChangeArrowheads="1"/>
          </xdr:cNvSpPr>
        </xdr:nvSpPr>
        <xdr:spPr bwMode="auto">
          <a:xfrm>
            <a:off x="901" y="3035"/>
            <a:ext cx="198" cy="590"/>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252" name="Rectangle 12"/>
          <xdr:cNvSpPr>
            <a:spLocks noChangeArrowheads="1"/>
          </xdr:cNvSpPr>
        </xdr:nvSpPr>
        <xdr:spPr bwMode="auto">
          <a:xfrm>
            <a:off x="900" y="2955"/>
            <a:ext cx="196" cy="509"/>
          </a:xfrm>
          <a:prstGeom prst="rect">
            <a:avLst/>
          </a:prstGeom>
          <a:solidFill>
            <a:srgbClr val="FFFFFF"/>
          </a:solidFill>
          <a:ln w="9525">
            <a:solidFill>
              <a:srgbClr val="000000"/>
            </a:solidFill>
            <a:miter lim="800000"/>
            <a:headEnd/>
            <a:tailEnd/>
          </a:ln>
        </xdr:spPr>
      </xdr:sp>
      <xdr:sp macro="" textlink="">
        <xdr:nvSpPr>
          <xdr:cNvPr id="152" name="Rectangle 13"/>
          <xdr:cNvSpPr>
            <a:spLocks noChangeArrowheads="1"/>
          </xdr:cNvSpPr>
        </xdr:nvSpPr>
        <xdr:spPr bwMode="auto">
          <a:xfrm>
            <a:off x="911" y="3010"/>
            <a:ext cx="169" cy="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ctr">
            <a:spAutoFit/>
          </a:bodyPr>
          <a:lstStyle/>
          <a:p>
            <a:pPr algn="l" rtl="0">
              <a:defRPr sz="1000"/>
            </a:pPr>
            <a:r>
              <a:rPr lang="ja-JP" altLang="en-US" sz="1000" b="0" i="0" u="none" strike="noStrike" baseline="0">
                <a:solidFill>
                  <a:srgbClr val="000000"/>
                </a:solidFill>
                <a:latin typeface="HG丸ｺﾞｼｯｸM-PRO"/>
                <a:ea typeface="HG丸ｺﾞｼｯｸM-PRO"/>
              </a:rPr>
              <a:t>柱上ＶＣＴ適用のお客さまへ</a:t>
            </a:r>
          </a:p>
        </xdr:txBody>
      </xdr:sp>
    </xdr:grpSp>
    <xdr:clientData/>
  </xdr:twoCellAnchor>
  <xdr:twoCellAnchor editAs="oneCell">
    <xdr:from>
      <xdr:col>0</xdr:col>
      <xdr:colOff>333375</xdr:colOff>
      <xdr:row>39</xdr:row>
      <xdr:rowOff>114300</xdr:rowOff>
    </xdr:from>
    <xdr:to>
      <xdr:col>4</xdr:col>
      <xdr:colOff>295275</xdr:colOff>
      <xdr:row>40</xdr:row>
      <xdr:rowOff>161925</xdr:rowOff>
    </xdr:to>
    <xdr:sp macro="" textlink="">
      <xdr:nvSpPr>
        <xdr:cNvPr id="46051" name="AutoShape 1"/>
        <xdr:cNvSpPr>
          <a:spLocks noChangeAspect="1" noChangeArrowheads="1"/>
        </xdr:cNvSpPr>
      </xdr:nvSpPr>
      <xdr:spPr bwMode="auto">
        <a:xfrm>
          <a:off x="333375" y="6858000"/>
          <a:ext cx="26955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504825</xdr:colOff>
      <xdr:row>2</xdr:row>
      <xdr:rowOff>123825</xdr:rowOff>
    </xdr:from>
    <xdr:to>
      <xdr:col>6</xdr:col>
      <xdr:colOff>266700</xdr:colOff>
      <xdr:row>16</xdr:row>
      <xdr:rowOff>47625</xdr:rowOff>
    </xdr:to>
    <xdr:grpSp>
      <xdr:nvGrpSpPr>
        <xdr:cNvPr id="46052" name="Group 3"/>
        <xdr:cNvGrpSpPr>
          <a:grpSpLocks noChangeAspect="1"/>
        </xdr:cNvGrpSpPr>
      </xdr:nvGrpSpPr>
      <xdr:grpSpPr bwMode="auto">
        <a:xfrm>
          <a:off x="504825" y="466725"/>
          <a:ext cx="3867150" cy="2324100"/>
          <a:chOff x="53" y="49"/>
          <a:chExt cx="406" cy="244"/>
        </a:xfrm>
      </xdr:grpSpPr>
      <xdr:sp macro="" textlink="">
        <xdr:nvSpPr>
          <xdr:cNvPr id="46053" name="AutoShape 2"/>
          <xdr:cNvSpPr>
            <a:spLocks noChangeAspect="1" noChangeArrowheads="1" noTextEdit="1"/>
          </xdr:cNvSpPr>
        </xdr:nvSpPr>
        <xdr:spPr bwMode="auto">
          <a:xfrm>
            <a:off x="53" y="49"/>
            <a:ext cx="406" cy="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46054" name="Group 39"/>
          <xdr:cNvGrpSpPr>
            <a:grpSpLocks/>
          </xdr:cNvGrpSpPr>
        </xdr:nvGrpSpPr>
        <xdr:grpSpPr bwMode="auto">
          <a:xfrm>
            <a:off x="54" y="51"/>
            <a:ext cx="165" cy="217"/>
            <a:chOff x="54" y="51"/>
            <a:chExt cx="165" cy="217"/>
          </a:xfrm>
        </xdr:grpSpPr>
        <xdr:grpSp>
          <xdr:nvGrpSpPr>
            <xdr:cNvPr id="50215" name="Group 7"/>
            <xdr:cNvGrpSpPr>
              <a:grpSpLocks/>
            </xdr:cNvGrpSpPr>
          </xdr:nvGrpSpPr>
          <xdr:grpSpPr bwMode="auto">
            <a:xfrm>
              <a:off x="67" y="60"/>
              <a:ext cx="143" cy="9"/>
              <a:chOff x="67" y="60"/>
              <a:chExt cx="143" cy="9"/>
            </a:xfrm>
          </xdr:grpSpPr>
          <xdr:sp macro="" textlink="">
            <xdr:nvSpPr>
              <xdr:cNvPr id="50247" name="Line 4"/>
              <xdr:cNvSpPr>
                <a:spLocks noChangeShapeType="1"/>
              </xdr:cNvSpPr>
            </xdr:nvSpPr>
            <xdr:spPr bwMode="auto">
              <a:xfrm>
                <a:off x="72" y="64"/>
                <a:ext cx="132"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48" name="Freeform 5"/>
              <xdr:cNvSpPr>
                <a:spLocks/>
              </xdr:cNvSpPr>
            </xdr:nvSpPr>
            <xdr:spPr bwMode="auto">
              <a:xfrm>
                <a:off x="67" y="60"/>
                <a:ext cx="9" cy="9"/>
              </a:xfrm>
              <a:custGeom>
                <a:avLst/>
                <a:gdLst>
                  <a:gd name="T0" fmla="*/ 9 w 9"/>
                  <a:gd name="T1" fmla="*/ 0 h 9"/>
                  <a:gd name="T2" fmla="*/ 0 w 9"/>
                  <a:gd name="T3" fmla="*/ 4 h 9"/>
                  <a:gd name="T4" fmla="*/ 9 w 9"/>
                  <a:gd name="T5" fmla="*/ 9 h 9"/>
                  <a:gd name="T6" fmla="*/ 6 w 9"/>
                  <a:gd name="T7" fmla="*/ 4 h 9"/>
                  <a:gd name="T8" fmla="*/ 9 w 9"/>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9" y="0"/>
                    </a:moveTo>
                    <a:lnTo>
                      <a:pt x="0" y="4"/>
                    </a:lnTo>
                    <a:lnTo>
                      <a:pt x="9" y="9"/>
                    </a:lnTo>
                    <a:lnTo>
                      <a:pt x="6" y="4"/>
                    </a:lnTo>
                    <a:lnTo>
                      <a:pt x="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249" name="Freeform 6"/>
              <xdr:cNvSpPr>
                <a:spLocks/>
              </xdr:cNvSpPr>
            </xdr:nvSpPr>
            <xdr:spPr bwMode="auto">
              <a:xfrm>
                <a:off x="201" y="60"/>
                <a:ext cx="9" cy="9"/>
              </a:xfrm>
              <a:custGeom>
                <a:avLst/>
                <a:gdLst>
                  <a:gd name="T0" fmla="*/ 0 w 9"/>
                  <a:gd name="T1" fmla="*/ 9 h 9"/>
                  <a:gd name="T2" fmla="*/ 9 w 9"/>
                  <a:gd name="T3" fmla="*/ 4 h 9"/>
                  <a:gd name="T4" fmla="*/ 0 w 9"/>
                  <a:gd name="T5" fmla="*/ 0 h 9"/>
                  <a:gd name="T6" fmla="*/ 3 w 9"/>
                  <a:gd name="T7" fmla="*/ 4 h 9"/>
                  <a:gd name="T8" fmla="*/ 0 w 9"/>
                  <a:gd name="T9" fmla="*/ 9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0" y="9"/>
                    </a:moveTo>
                    <a:lnTo>
                      <a:pt x="9" y="4"/>
                    </a:lnTo>
                    <a:lnTo>
                      <a:pt x="0" y="0"/>
                    </a:lnTo>
                    <a:lnTo>
                      <a:pt x="3" y="4"/>
                    </a:lnTo>
                    <a:lnTo>
                      <a:pt x="0"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50216" name="Group 11"/>
            <xdr:cNvGrpSpPr>
              <a:grpSpLocks/>
            </xdr:cNvGrpSpPr>
          </xdr:nvGrpSpPr>
          <xdr:grpSpPr bwMode="auto">
            <a:xfrm>
              <a:off x="96" y="253"/>
              <a:ext cx="83" cy="9"/>
              <a:chOff x="96" y="253"/>
              <a:chExt cx="83" cy="9"/>
            </a:xfrm>
          </xdr:grpSpPr>
          <xdr:sp macro="" textlink="">
            <xdr:nvSpPr>
              <xdr:cNvPr id="50244" name="Line 8"/>
              <xdr:cNvSpPr>
                <a:spLocks noChangeShapeType="1"/>
              </xdr:cNvSpPr>
            </xdr:nvSpPr>
            <xdr:spPr bwMode="auto">
              <a:xfrm>
                <a:off x="101" y="257"/>
                <a:ext cx="72"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45" name="Freeform 9"/>
              <xdr:cNvSpPr>
                <a:spLocks/>
              </xdr:cNvSpPr>
            </xdr:nvSpPr>
            <xdr:spPr bwMode="auto">
              <a:xfrm>
                <a:off x="96" y="253"/>
                <a:ext cx="9" cy="9"/>
              </a:xfrm>
              <a:custGeom>
                <a:avLst/>
                <a:gdLst>
                  <a:gd name="T0" fmla="*/ 9 w 9"/>
                  <a:gd name="T1" fmla="*/ 0 h 9"/>
                  <a:gd name="T2" fmla="*/ 0 w 9"/>
                  <a:gd name="T3" fmla="*/ 4 h 9"/>
                  <a:gd name="T4" fmla="*/ 9 w 9"/>
                  <a:gd name="T5" fmla="*/ 9 h 9"/>
                  <a:gd name="T6" fmla="*/ 6 w 9"/>
                  <a:gd name="T7" fmla="*/ 4 h 9"/>
                  <a:gd name="T8" fmla="*/ 9 w 9"/>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9" y="0"/>
                    </a:moveTo>
                    <a:lnTo>
                      <a:pt x="0" y="4"/>
                    </a:lnTo>
                    <a:lnTo>
                      <a:pt x="9" y="9"/>
                    </a:lnTo>
                    <a:lnTo>
                      <a:pt x="6" y="4"/>
                    </a:lnTo>
                    <a:lnTo>
                      <a:pt x="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246" name="Freeform 10"/>
              <xdr:cNvSpPr>
                <a:spLocks/>
              </xdr:cNvSpPr>
            </xdr:nvSpPr>
            <xdr:spPr bwMode="auto">
              <a:xfrm>
                <a:off x="170" y="253"/>
                <a:ext cx="9" cy="9"/>
              </a:xfrm>
              <a:custGeom>
                <a:avLst/>
                <a:gdLst>
                  <a:gd name="T0" fmla="*/ 0 w 9"/>
                  <a:gd name="T1" fmla="*/ 9 h 9"/>
                  <a:gd name="T2" fmla="*/ 9 w 9"/>
                  <a:gd name="T3" fmla="*/ 4 h 9"/>
                  <a:gd name="T4" fmla="*/ 0 w 9"/>
                  <a:gd name="T5" fmla="*/ 0 h 9"/>
                  <a:gd name="T6" fmla="*/ 3 w 9"/>
                  <a:gd name="T7" fmla="*/ 4 h 9"/>
                  <a:gd name="T8" fmla="*/ 0 w 9"/>
                  <a:gd name="T9" fmla="*/ 9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0" y="9"/>
                    </a:moveTo>
                    <a:lnTo>
                      <a:pt x="9" y="4"/>
                    </a:lnTo>
                    <a:lnTo>
                      <a:pt x="0" y="0"/>
                    </a:lnTo>
                    <a:lnTo>
                      <a:pt x="3" y="4"/>
                    </a:lnTo>
                    <a:lnTo>
                      <a:pt x="0"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217" name="Rectangle 12"/>
            <xdr:cNvSpPr>
              <a:spLocks noChangeArrowheads="1"/>
            </xdr:cNvSpPr>
          </xdr:nvSpPr>
          <xdr:spPr bwMode="auto">
            <a:xfrm>
              <a:off x="85" y="81"/>
              <a:ext cx="101" cy="7"/>
            </a:xfrm>
            <a:prstGeom prst="rect">
              <a:avLst/>
            </a:prstGeom>
            <a:solidFill>
              <a:srgbClr val="FFFFFF"/>
            </a:solidFill>
            <a:ln w="9525" cap="rnd">
              <a:solidFill>
                <a:srgbClr val="000000"/>
              </a:solidFill>
              <a:miter lim="800000"/>
              <a:headEnd/>
              <a:tailEnd/>
            </a:ln>
          </xdr:spPr>
        </xdr:sp>
        <xdr:sp macro="" textlink="">
          <xdr:nvSpPr>
            <xdr:cNvPr id="50218" name="Freeform 13"/>
            <xdr:cNvSpPr>
              <a:spLocks/>
            </xdr:cNvSpPr>
          </xdr:nvSpPr>
          <xdr:spPr bwMode="auto">
            <a:xfrm>
              <a:off x="71" y="88"/>
              <a:ext cx="132" cy="158"/>
            </a:xfrm>
            <a:custGeom>
              <a:avLst/>
              <a:gdLst>
                <a:gd name="T0" fmla="*/ 15 w 132"/>
                <a:gd name="T1" fmla="*/ 0 h 158"/>
                <a:gd name="T2" fmla="*/ 0 w 132"/>
                <a:gd name="T3" fmla="*/ 66 h 158"/>
                <a:gd name="T4" fmla="*/ 28 w 132"/>
                <a:gd name="T5" fmla="*/ 79 h 158"/>
                <a:gd name="T6" fmla="*/ 28 w 132"/>
                <a:gd name="T7" fmla="*/ 158 h 158"/>
                <a:gd name="T8" fmla="*/ 105 w 132"/>
                <a:gd name="T9" fmla="*/ 158 h 158"/>
                <a:gd name="T10" fmla="*/ 105 w 132"/>
                <a:gd name="T11" fmla="*/ 78 h 158"/>
                <a:gd name="T12" fmla="*/ 132 w 132"/>
                <a:gd name="T13" fmla="*/ 67 h 158"/>
                <a:gd name="T14" fmla="*/ 113 w 132"/>
                <a:gd name="T15" fmla="*/ 0 h 158"/>
                <a:gd name="T16" fmla="*/ 15 w 132"/>
                <a:gd name="T17" fmla="*/ 0 h 15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32" h="158">
                  <a:moveTo>
                    <a:pt x="15" y="0"/>
                  </a:moveTo>
                  <a:lnTo>
                    <a:pt x="0" y="66"/>
                  </a:lnTo>
                  <a:lnTo>
                    <a:pt x="28" y="79"/>
                  </a:lnTo>
                  <a:lnTo>
                    <a:pt x="28" y="158"/>
                  </a:lnTo>
                  <a:lnTo>
                    <a:pt x="105" y="158"/>
                  </a:lnTo>
                  <a:lnTo>
                    <a:pt x="105" y="78"/>
                  </a:lnTo>
                  <a:lnTo>
                    <a:pt x="132" y="67"/>
                  </a:lnTo>
                  <a:lnTo>
                    <a:pt x="113" y="0"/>
                  </a:lnTo>
                  <a:lnTo>
                    <a:pt x="15" y="0"/>
                  </a:lnTo>
                  <a:close/>
                </a:path>
              </a:pathLst>
            </a:custGeom>
            <a:solidFill>
              <a:srgbClr val="FFFFFF"/>
            </a:solidFill>
            <a:ln w="9525" cap="rnd">
              <a:solidFill>
                <a:srgbClr val="000000"/>
              </a:solidFill>
              <a:prstDash val="solid"/>
              <a:round/>
              <a:headEnd/>
              <a:tailEnd/>
            </a:ln>
          </xdr:spPr>
        </xdr:sp>
        <xdr:sp macro="" textlink="">
          <xdr:nvSpPr>
            <xdr:cNvPr id="50219" name="Freeform 14"/>
            <xdr:cNvSpPr>
              <a:spLocks/>
            </xdr:cNvSpPr>
          </xdr:nvSpPr>
          <xdr:spPr bwMode="auto">
            <a:xfrm>
              <a:off x="68" y="157"/>
              <a:ext cx="24" cy="25"/>
            </a:xfrm>
            <a:custGeom>
              <a:avLst/>
              <a:gdLst>
                <a:gd name="T0" fmla="*/ 8 w 24"/>
                <a:gd name="T1" fmla="*/ 0 h 25"/>
                <a:gd name="T2" fmla="*/ 0 w 24"/>
                <a:gd name="T3" fmla="*/ 18 h 25"/>
                <a:gd name="T4" fmla="*/ 16 w 24"/>
                <a:gd name="T5" fmla="*/ 25 h 25"/>
                <a:gd name="T6" fmla="*/ 24 w 24"/>
                <a:gd name="T7" fmla="*/ 7 h 25"/>
                <a:gd name="T8" fmla="*/ 8 w 24"/>
                <a:gd name="T9" fmla="*/ 0 h 2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4" h="25">
                  <a:moveTo>
                    <a:pt x="8" y="0"/>
                  </a:moveTo>
                  <a:lnTo>
                    <a:pt x="0" y="18"/>
                  </a:lnTo>
                  <a:lnTo>
                    <a:pt x="16" y="25"/>
                  </a:lnTo>
                  <a:lnTo>
                    <a:pt x="24" y="7"/>
                  </a:lnTo>
                  <a:lnTo>
                    <a:pt x="8" y="0"/>
                  </a:lnTo>
                  <a:close/>
                </a:path>
              </a:pathLst>
            </a:custGeom>
            <a:solidFill>
              <a:srgbClr val="FFFFFF"/>
            </a:solidFill>
            <a:ln w="9525" cap="rnd">
              <a:solidFill>
                <a:srgbClr val="000000"/>
              </a:solidFill>
              <a:prstDash val="solid"/>
              <a:round/>
              <a:headEnd/>
              <a:tailEnd/>
            </a:ln>
          </xdr:spPr>
        </xdr:sp>
        <xdr:sp macro="" textlink="">
          <xdr:nvSpPr>
            <xdr:cNvPr id="50220" name="Freeform 15"/>
            <xdr:cNvSpPr>
              <a:spLocks/>
            </xdr:cNvSpPr>
          </xdr:nvSpPr>
          <xdr:spPr bwMode="auto">
            <a:xfrm>
              <a:off x="181" y="157"/>
              <a:ext cx="24" cy="25"/>
            </a:xfrm>
            <a:custGeom>
              <a:avLst/>
              <a:gdLst>
                <a:gd name="T0" fmla="*/ 0 w 24"/>
                <a:gd name="T1" fmla="*/ 7 h 25"/>
                <a:gd name="T2" fmla="*/ 8 w 24"/>
                <a:gd name="T3" fmla="*/ 25 h 25"/>
                <a:gd name="T4" fmla="*/ 24 w 24"/>
                <a:gd name="T5" fmla="*/ 18 h 25"/>
                <a:gd name="T6" fmla="*/ 17 w 24"/>
                <a:gd name="T7" fmla="*/ 0 h 25"/>
                <a:gd name="T8" fmla="*/ 0 w 24"/>
                <a:gd name="T9" fmla="*/ 7 h 25"/>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4" h="25">
                  <a:moveTo>
                    <a:pt x="0" y="7"/>
                  </a:moveTo>
                  <a:lnTo>
                    <a:pt x="8" y="25"/>
                  </a:lnTo>
                  <a:lnTo>
                    <a:pt x="24" y="18"/>
                  </a:lnTo>
                  <a:lnTo>
                    <a:pt x="17" y="0"/>
                  </a:lnTo>
                  <a:lnTo>
                    <a:pt x="0" y="7"/>
                  </a:lnTo>
                  <a:close/>
                </a:path>
              </a:pathLst>
            </a:custGeom>
            <a:solidFill>
              <a:srgbClr val="FFFFFF"/>
            </a:solidFill>
            <a:ln w="9525" cap="rnd">
              <a:solidFill>
                <a:srgbClr val="000000"/>
              </a:solidFill>
              <a:prstDash val="solid"/>
              <a:round/>
              <a:headEnd/>
              <a:tailEnd/>
            </a:ln>
          </xdr:spPr>
        </xdr:sp>
        <xdr:grpSp>
          <xdr:nvGrpSpPr>
            <xdr:cNvPr id="50221" name="Group 18"/>
            <xdr:cNvGrpSpPr>
              <a:grpSpLocks/>
            </xdr:cNvGrpSpPr>
          </xdr:nvGrpSpPr>
          <xdr:grpSpPr bwMode="auto">
            <a:xfrm>
              <a:off x="54" y="177"/>
              <a:ext cx="27" cy="66"/>
              <a:chOff x="54" y="177"/>
              <a:chExt cx="27" cy="66"/>
            </a:xfrm>
          </xdr:grpSpPr>
          <xdr:sp macro="" textlink="">
            <xdr:nvSpPr>
              <xdr:cNvPr id="50242" name="Freeform 16"/>
              <xdr:cNvSpPr>
                <a:spLocks/>
              </xdr:cNvSpPr>
            </xdr:nvSpPr>
            <xdr:spPr bwMode="auto">
              <a:xfrm>
                <a:off x="57" y="177"/>
                <a:ext cx="24" cy="52"/>
              </a:xfrm>
              <a:custGeom>
                <a:avLst/>
                <a:gdLst>
                  <a:gd name="T0" fmla="*/ 16 w 24"/>
                  <a:gd name="T1" fmla="*/ 0 h 52"/>
                  <a:gd name="T2" fmla="*/ 0 w 24"/>
                  <a:gd name="T3" fmla="*/ 49 h 52"/>
                  <a:gd name="T4" fmla="*/ 8 w 24"/>
                  <a:gd name="T5" fmla="*/ 52 h 52"/>
                  <a:gd name="T6" fmla="*/ 24 w 24"/>
                  <a:gd name="T7" fmla="*/ 3 h 52"/>
                  <a:gd name="T8" fmla="*/ 16 w 24"/>
                  <a:gd name="T9" fmla="*/ 0 h 5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4" h="52">
                    <a:moveTo>
                      <a:pt x="16" y="0"/>
                    </a:moveTo>
                    <a:lnTo>
                      <a:pt x="0" y="49"/>
                    </a:lnTo>
                    <a:lnTo>
                      <a:pt x="8" y="52"/>
                    </a:lnTo>
                    <a:lnTo>
                      <a:pt x="24" y="3"/>
                    </a:lnTo>
                    <a:lnTo>
                      <a:pt x="16" y="0"/>
                    </a:lnTo>
                    <a:close/>
                  </a:path>
                </a:pathLst>
              </a:custGeom>
              <a:solidFill>
                <a:srgbClr val="FFFFFF"/>
              </a:solidFill>
              <a:ln w="9525" cap="rnd">
                <a:solidFill>
                  <a:srgbClr val="000000"/>
                </a:solidFill>
                <a:prstDash val="solid"/>
                <a:round/>
                <a:headEnd/>
                <a:tailEnd/>
              </a:ln>
            </xdr:spPr>
          </xdr:sp>
          <xdr:sp macro="" textlink="">
            <xdr:nvSpPr>
              <xdr:cNvPr id="50243" name="Freeform 17"/>
              <xdr:cNvSpPr>
                <a:spLocks/>
              </xdr:cNvSpPr>
            </xdr:nvSpPr>
            <xdr:spPr bwMode="auto">
              <a:xfrm>
                <a:off x="54" y="227"/>
                <a:ext cx="9" cy="16"/>
              </a:xfrm>
              <a:custGeom>
                <a:avLst/>
                <a:gdLst>
                  <a:gd name="T0" fmla="*/ 5 w 9"/>
                  <a:gd name="T1" fmla="*/ 0 h 16"/>
                  <a:gd name="T2" fmla="*/ 0 w 9"/>
                  <a:gd name="T3" fmla="*/ 14 h 16"/>
                  <a:gd name="T4" fmla="*/ 4 w 9"/>
                  <a:gd name="T5" fmla="*/ 16 h 16"/>
                  <a:gd name="T6" fmla="*/ 9 w 9"/>
                  <a:gd name="T7" fmla="*/ 1 h 16"/>
                  <a:gd name="T8" fmla="*/ 5 w 9"/>
                  <a:gd name="T9" fmla="*/ 0 h 1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16">
                    <a:moveTo>
                      <a:pt x="5" y="0"/>
                    </a:moveTo>
                    <a:lnTo>
                      <a:pt x="0" y="14"/>
                    </a:lnTo>
                    <a:lnTo>
                      <a:pt x="4" y="16"/>
                    </a:lnTo>
                    <a:lnTo>
                      <a:pt x="9" y="1"/>
                    </a:lnTo>
                    <a:lnTo>
                      <a:pt x="5" y="0"/>
                    </a:lnTo>
                    <a:close/>
                  </a:path>
                </a:pathLst>
              </a:custGeom>
              <a:solidFill>
                <a:srgbClr val="FFFFFF"/>
              </a:solidFill>
              <a:ln w="9525" cap="rnd">
                <a:solidFill>
                  <a:srgbClr val="000000"/>
                </a:solidFill>
                <a:prstDash val="solid"/>
                <a:round/>
                <a:headEnd/>
                <a:tailEnd/>
              </a:ln>
            </xdr:spPr>
          </xdr:sp>
        </xdr:grpSp>
        <xdr:grpSp>
          <xdr:nvGrpSpPr>
            <xdr:cNvPr id="50222" name="Group 21"/>
            <xdr:cNvGrpSpPr>
              <a:grpSpLocks/>
            </xdr:cNvGrpSpPr>
          </xdr:nvGrpSpPr>
          <xdr:grpSpPr bwMode="auto">
            <a:xfrm>
              <a:off x="193" y="177"/>
              <a:ext cx="26" cy="66"/>
              <a:chOff x="193" y="177"/>
              <a:chExt cx="26" cy="66"/>
            </a:xfrm>
          </xdr:grpSpPr>
          <xdr:sp macro="" textlink="">
            <xdr:nvSpPr>
              <xdr:cNvPr id="50240" name="Freeform 19"/>
              <xdr:cNvSpPr>
                <a:spLocks/>
              </xdr:cNvSpPr>
            </xdr:nvSpPr>
            <xdr:spPr bwMode="auto">
              <a:xfrm>
                <a:off x="193" y="177"/>
                <a:ext cx="23" cy="52"/>
              </a:xfrm>
              <a:custGeom>
                <a:avLst/>
                <a:gdLst>
                  <a:gd name="T0" fmla="*/ 0 w 23"/>
                  <a:gd name="T1" fmla="*/ 3 h 52"/>
                  <a:gd name="T2" fmla="*/ 15 w 23"/>
                  <a:gd name="T3" fmla="*/ 52 h 52"/>
                  <a:gd name="T4" fmla="*/ 23 w 23"/>
                  <a:gd name="T5" fmla="*/ 49 h 52"/>
                  <a:gd name="T6" fmla="*/ 7 w 23"/>
                  <a:gd name="T7" fmla="*/ 0 h 52"/>
                  <a:gd name="T8" fmla="*/ 0 w 23"/>
                  <a:gd name="T9" fmla="*/ 3 h 5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3" h="52">
                    <a:moveTo>
                      <a:pt x="0" y="3"/>
                    </a:moveTo>
                    <a:lnTo>
                      <a:pt x="15" y="52"/>
                    </a:lnTo>
                    <a:lnTo>
                      <a:pt x="23" y="49"/>
                    </a:lnTo>
                    <a:lnTo>
                      <a:pt x="7" y="0"/>
                    </a:lnTo>
                    <a:lnTo>
                      <a:pt x="0" y="3"/>
                    </a:lnTo>
                    <a:close/>
                  </a:path>
                </a:pathLst>
              </a:custGeom>
              <a:solidFill>
                <a:srgbClr val="FFFFFF"/>
              </a:solidFill>
              <a:ln w="9525" cap="rnd">
                <a:solidFill>
                  <a:srgbClr val="000000"/>
                </a:solidFill>
                <a:prstDash val="solid"/>
                <a:round/>
                <a:headEnd/>
                <a:tailEnd/>
              </a:ln>
            </xdr:spPr>
          </xdr:sp>
          <xdr:sp macro="" textlink="">
            <xdr:nvSpPr>
              <xdr:cNvPr id="50241" name="Freeform 20"/>
              <xdr:cNvSpPr>
                <a:spLocks/>
              </xdr:cNvSpPr>
            </xdr:nvSpPr>
            <xdr:spPr bwMode="auto">
              <a:xfrm>
                <a:off x="210" y="227"/>
                <a:ext cx="9" cy="16"/>
              </a:xfrm>
              <a:custGeom>
                <a:avLst/>
                <a:gdLst>
                  <a:gd name="T0" fmla="*/ 0 w 9"/>
                  <a:gd name="T1" fmla="*/ 1 h 16"/>
                  <a:gd name="T2" fmla="*/ 4 w 9"/>
                  <a:gd name="T3" fmla="*/ 16 h 16"/>
                  <a:gd name="T4" fmla="*/ 9 w 9"/>
                  <a:gd name="T5" fmla="*/ 15 h 16"/>
                  <a:gd name="T6" fmla="*/ 4 w 9"/>
                  <a:gd name="T7" fmla="*/ 0 h 16"/>
                  <a:gd name="T8" fmla="*/ 0 w 9"/>
                  <a:gd name="T9" fmla="*/ 1 h 1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16">
                    <a:moveTo>
                      <a:pt x="0" y="1"/>
                    </a:moveTo>
                    <a:lnTo>
                      <a:pt x="4" y="16"/>
                    </a:lnTo>
                    <a:lnTo>
                      <a:pt x="9" y="15"/>
                    </a:lnTo>
                    <a:lnTo>
                      <a:pt x="4" y="0"/>
                    </a:lnTo>
                    <a:lnTo>
                      <a:pt x="0" y="1"/>
                    </a:lnTo>
                    <a:close/>
                  </a:path>
                </a:pathLst>
              </a:custGeom>
              <a:solidFill>
                <a:srgbClr val="FFFFFF"/>
              </a:solidFill>
              <a:ln w="9525" cap="rnd">
                <a:solidFill>
                  <a:srgbClr val="000000"/>
                </a:solidFill>
                <a:prstDash val="solid"/>
                <a:round/>
                <a:headEnd/>
                <a:tailEnd/>
              </a:ln>
            </xdr:spPr>
          </xdr:sp>
        </xdr:grpSp>
        <xdr:sp macro="" textlink="">
          <xdr:nvSpPr>
            <xdr:cNvPr id="50223" name="Rectangle 22"/>
            <xdr:cNvSpPr>
              <a:spLocks noChangeArrowheads="1"/>
            </xdr:cNvSpPr>
          </xdr:nvSpPr>
          <xdr:spPr bwMode="auto">
            <a:xfrm>
              <a:off x="116" y="105"/>
              <a:ext cx="39" cy="43"/>
            </a:xfrm>
            <a:prstGeom prst="rect">
              <a:avLst/>
            </a:prstGeom>
            <a:solidFill>
              <a:srgbClr val="FFFFFF"/>
            </a:solidFill>
            <a:ln w="9525" cap="rnd">
              <a:solidFill>
                <a:srgbClr val="000000"/>
              </a:solidFill>
              <a:miter lim="800000"/>
              <a:headEnd/>
              <a:tailEnd/>
            </a:ln>
          </xdr:spPr>
        </xdr:sp>
        <xdr:sp macro="" textlink="">
          <xdr:nvSpPr>
            <xdr:cNvPr id="230" name="Rectangle 23"/>
            <xdr:cNvSpPr>
              <a:spLocks noChangeArrowheads="1"/>
            </xdr:cNvSpPr>
          </xdr:nvSpPr>
          <xdr:spPr bwMode="auto">
            <a:xfrm>
              <a:off x="119" y="122"/>
              <a:ext cx="32"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600" b="0" i="0" u="none" strike="noStrike" baseline="0">
                  <a:solidFill>
                    <a:srgbClr val="000000"/>
                  </a:solidFill>
                  <a:latin typeface="HG丸ｺﾞｼｯｸM-PRO"/>
                  <a:ea typeface="HG丸ｺﾞｼｯｸM-PRO"/>
                </a:rPr>
                <a:t>二次端子</a:t>
              </a:r>
            </a:p>
          </xdr:txBody>
        </xdr:sp>
        <xdr:sp macro="" textlink="">
          <xdr:nvSpPr>
            <xdr:cNvPr id="50225" name="Rectangle 24"/>
            <xdr:cNvSpPr>
              <a:spLocks noChangeArrowheads="1"/>
            </xdr:cNvSpPr>
          </xdr:nvSpPr>
          <xdr:spPr bwMode="auto">
            <a:xfrm>
              <a:off x="130" y="148"/>
              <a:ext cx="11" cy="20"/>
            </a:xfrm>
            <a:prstGeom prst="rect">
              <a:avLst/>
            </a:prstGeom>
            <a:solidFill>
              <a:srgbClr val="FFFFFF"/>
            </a:solidFill>
            <a:ln w="9525" cap="rnd">
              <a:solidFill>
                <a:srgbClr val="000000"/>
              </a:solidFill>
              <a:miter lim="800000"/>
              <a:headEnd/>
              <a:tailEnd/>
            </a:ln>
          </xdr:spPr>
        </xdr:sp>
        <xdr:sp macro="" textlink="">
          <xdr:nvSpPr>
            <xdr:cNvPr id="50226" name="Rectangle 25"/>
            <xdr:cNvSpPr>
              <a:spLocks noChangeArrowheads="1"/>
            </xdr:cNvSpPr>
          </xdr:nvSpPr>
          <xdr:spPr bwMode="auto">
            <a:xfrm>
              <a:off x="146" y="202"/>
              <a:ext cx="20" cy="34"/>
            </a:xfrm>
            <a:prstGeom prst="rect">
              <a:avLst/>
            </a:prstGeom>
            <a:solidFill>
              <a:srgbClr val="FFFFFF"/>
            </a:solidFill>
            <a:ln w="9525" cap="rnd">
              <a:solidFill>
                <a:srgbClr val="000000"/>
              </a:solidFill>
              <a:miter lim="800000"/>
              <a:headEnd/>
              <a:tailEnd/>
            </a:ln>
          </xdr:spPr>
        </xdr:sp>
        <xdr:sp macro="" textlink="">
          <xdr:nvSpPr>
            <xdr:cNvPr id="233" name="Rectangle 26"/>
            <xdr:cNvSpPr>
              <a:spLocks noChangeArrowheads="1"/>
            </xdr:cNvSpPr>
          </xdr:nvSpPr>
          <xdr:spPr bwMode="auto">
            <a:xfrm>
              <a:off x="151" y="208"/>
              <a:ext cx="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銘</a:t>
              </a:r>
            </a:p>
          </xdr:txBody>
        </xdr:sp>
        <xdr:sp macro="" textlink="">
          <xdr:nvSpPr>
            <xdr:cNvPr id="234" name="Rectangle 27"/>
            <xdr:cNvSpPr>
              <a:spLocks noChangeArrowheads="1"/>
            </xdr:cNvSpPr>
          </xdr:nvSpPr>
          <xdr:spPr bwMode="auto">
            <a:xfrm>
              <a:off x="151" y="219"/>
              <a:ext cx="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板</a:t>
              </a:r>
            </a:p>
          </xdr:txBody>
        </xdr:sp>
        <xdr:sp macro="" textlink="">
          <xdr:nvSpPr>
            <xdr:cNvPr id="50229" name="Rectangle 28"/>
            <xdr:cNvSpPr>
              <a:spLocks noChangeArrowheads="1"/>
            </xdr:cNvSpPr>
          </xdr:nvSpPr>
          <xdr:spPr bwMode="auto">
            <a:xfrm>
              <a:off x="91" y="240"/>
              <a:ext cx="8" cy="6"/>
            </a:xfrm>
            <a:prstGeom prst="rect">
              <a:avLst/>
            </a:prstGeom>
            <a:solidFill>
              <a:srgbClr val="FFFFFF"/>
            </a:solidFill>
            <a:ln w="9525" cap="rnd">
              <a:solidFill>
                <a:srgbClr val="000000"/>
              </a:solidFill>
              <a:miter lim="800000"/>
              <a:headEnd/>
              <a:tailEnd/>
            </a:ln>
          </xdr:spPr>
        </xdr:sp>
        <xdr:sp macro="" textlink="">
          <xdr:nvSpPr>
            <xdr:cNvPr id="50230" name="Rectangle 29"/>
            <xdr:cNvSpPr>
              <a:spLocks noChangeArrowheads="1"/>
            </xdr:cNvSpPr>
          </xdr:nvSpPr>
          <xdr:spPr bwMode="auto">
            <a:xfrm>
              <a:off x="176" y="240"/>
              <a:ext cx="7" cy="6"/>
            </a:xfrm>
            <a:prstGeom prst="rect">
              <a:avLst/>
            </a:prstGeom>
            <a:solidFill>
              <a:srgbClr val="FFFFFF"/>
            </a:solidFill>
            <a:ln w="9525" cap="rnd">
              <a:solidFill>
                <a:srgbClr val="000000"/>
              </a:solidFill>
              <a:miter lim="800000"/>
              <a:headEnd/>
              <a:tailEnd/>
            </a:ln>
          </xdr:spPr>
        </xdr:sp>
        <xdr:sp macro="" textlink="">
          <xdr:nvSpPr>
            <xdr:cNvPr id="50231" name="Line 30"/>
            <xdr:cNvSpPr>
              <a:spLocks noChangeShapeType="1"/>
            </xdr:cNvSpPr>
          </xdr:nvSpPr>
          <xdr:spPr bwMode="auto">
            <a:xfrm flipV="1">
              <a:off x="66" y="51"/>
              <a:ext cx="0" cy="10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32" name="Line 31"/>
            <xdr:cNvSpPr>
              <a:spLocks noChangeShapeType="1"/>
            </xdr:cNvSpPr>
          </xdr:nvSpPr>
          <xdr:spPr bwMode="auto">
            <a:xfrm flipV="1">
              <a:off x="210" y="51"/>
              <a:ext cx="0" cy="10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33" name="Rectangle 32"/>
            <xdr:cNvSpPr>
              <a:spLocks noChangeArrowheads="1"/>
            </xdr:cNvSpPr>
          </xdr:nvSpPr>
          <xdr:spPr bwMode="auto">
            <a:xfrm>
              <a:off x="129" y="251"/>
              <a:ext cx="29" cy="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0" name="Rectangle 33"/>
            <xdr:cNvSpPr>
              <a:spLocks noChangeArrowheads="1"/>
            </xdr:cNvSpPr>
          </xdr:nvSpPr>
          <xdr:spPr bwMode="auto">
            <a:xfrm>
              <a:off x="132" y="252"/>
              <a:ext cx="21"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280</a:t>
              </a:r>
            </a:p>
          </xdr:txBody>
        </xdr:sp>
        <xdr:sp macro="" textlink="">
          <xdr:nvSpPr>
            <xdr:cNvPr id="50235" name="Line 34"/>
            <xdr:cNvSpPr>
              <a:spLocks noChangeShapeType="1"/>
            </xdr:cNvSpPr>
          </xdr:nvSpPr>
          <xdr:spPr bwMode="auto">
            <a:xfrm>
              <a:off x="95" y="236"/>
              <a:ext cx="0" cy="3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36" name="Line 35"/>
            <xdr:cNvSpPr>
              <a:spLocks noChangeShapeType="1"/>
            </xdr:cNvSpPr>
          </xdr:nvSpPr>
          <xdr:spPr bwMode="auto">
            <a:xfrm>
              <a:off x="179" y="237"/>
              <a:ext cx="0" cy="3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37" name="Rectangle 36"/>
            <xdr:cNvSpPr>
              <a:spLocks noChangeArrowheads="1"/>
            </xdr:cNvSpPr>
          </xdr:nvSpPr>
          <xdr:spPr bwMode="auto">
            <a:xfrm>
              <a:off x="114" y="52"/>
              <a:ext cx="47" cy="2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4" name="Rectangle 37"/>
            <xdr:cNvSpPr>
              <a:spLocks noChangeArrowheads="1"/>
            </xdr:cNvSpPr>
          </xdr:nvSpPr>
          <xdr:spPr bwMode="auto">
            <a:xfrm>
              <a:off x="117" y="54"/>
              <a:ext cx="3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520以下</a:t>
              </a:r>
            </a:p>
          </xdr:txBody>
        </xdr:sp>
        <xdr:sp macro="" textlink="">
          <xdr:nvSpPr>
            <xdr:cNvPr id="245" name="Rectangle 38"/>
            <xdr:cNvSpPr>
              <a:spLocks noChangeArrowheads="1"/>
            </xdr:cNvSpPr>
          </xdr:nvSpPr>
          <xdr:spPr bwMode="auto">
            <a:xfrm>
              <a:off x="117" y="64"/>
              <a:ext cx="3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550以下</a:t>
              </a:r>
            </a:p>
          </xdr:txBody>
        </xdr:sp>
      </xdr:grpSp>
      <xdr:grpSp>
        <xdr:nvGrpSpPr>
          <xdr:cNvPr id="46055" name="Group 103"/>
          <xdr:cNvGrpSpPr>
            <a:grpSpLocks/>
          </xdr:cNvGrpSpPr>
        </xdr:nvGrpSpPr>
        <xdr:grpSpPr bwMode="auto">
          <a:xfrm>
            <a:off x="263" y="49"/>
            <a:ext cx="196" cy="244"/>
            <a:chOff x="263" y="49"/>
            <a:chExt cx="196" cy="244"/>
          </a:xfrm>
        </xdr:grpSpPr>
        <xdr:sp macro="" textlink="">
          <xdr:nvSpPr>
            <xdr:cNvPr id="46056" name="Rectangle 40"/>
            <xdr:cNvSpPr>
              <a:spLocks noChangeArrowheads="1"/>
            </xdr:cNvSpPr>
          </xdr:nvSpPr>
          <xdr:spPr bwMode="auto">
            <a:xfrm>
              <a:off x="284" y="81"/>
              <a:ext cx="124" cy="3"/>
            </a:xfrm>
            <a:prstGeom prst="rect">
              <a:avLst/>
            </a:prstGeom>
            <a:solidFill>
              <a:srgbClr val="FFFFFF"/>
            </a:solidFill>
            <a:ln w="9525" cap="rnd">
              <a:solidFill>
                <a:srgbClr val="000000"/>
              </a:solidFill>
              <a:miter lim="800000"/>
              <a:headEnd/>
              <a:tailEnd/>
            </a:ln>
          </xdr:spPr>
        </xdr:sp>
        <xdr:sp macro="" textlink="">
          <xdr:nvSpPr>
            <xdr:cNvPr id="46057" name="Rectangle 41"/>
            <xdr:cNvSpPr>
              <a:spLocks noChangeArrowheads="1"/>
            </xdr:cNvSpPr>
          </xdr:nvSpPr>
          <xdr:spPr bwMode="auto">
            <a:xfrm>
              <a:off x="285" y="84"/>
              <a:ext cx="122" cy="162"/>
            </a:xfrm>
            <a:prstGeom prst="rect">
              <a:avLst/>
            </a:prstGeom>
            <a:solidFill>
              <a:srgbClr val="FFFFFF"/>
            </a:solidFill>
            <a:ln w="9525" cap="rnd">
              <a:solidFill>
                <a:srgbClr val="000000"/>
              </a:solidFill>
              <a:miter lim="800000"/>
              <a:headEnd/>
              <a:tailEnd/>
            </a:ln>
          </xdr:spPr>
        </xdr:sp>
        <xdr:sp macro="" textlink="">
          <xdr:nvSpPr>
            <xdr:cNvPr id="46058" name="Rectangle 42"/>
            <xdr:cNvSpPr>
              <a:spLocks noChangeArrowheads="1"/>
            </xdr:cNvSpPr>
          </xdr:nvSpPr>
          <xdr:spPr bwMode="auto">
            <a:xfrm>
              <a:off x="285" y="154"/>
              <a:ext cx="122" cy="9"/>
            </a:xfrm>
            <a:prstGeom prst="rect">
              <a:avLst/>
            </a:prstGeom>
            <a:solidFill>
              <a:srgbClr val="FFFFFF"/>
            </a:solidFill>
            <a:ln w="9525" cap="rnd">
              <a:solidFill>
                <a:srgbClr val="000000"/>
              </a:solidFill>
              <a:miter lim="800000"/>
              <a:headEnd/>
              <a:tailEnd/>
            </a:ln>
          </xdr:spPr>
        </xdr:sp>
        <xdr:grpSp>
          <xdr:nvGrpSpPr>
            <xdr:cNvPr id="46059" name="Group 46"/>
            <xdr:cNvGrpSpPr>
              <a:grpSpLocks/>
            </xdr:cNvGrpSpPr>
          </xdr:nvGrpSpPr>
          <xdr:grpSpPr bwMode="auto">
            <a:xfrm>
              <a:off x="299" y="164"/>
              <a:ext cx="18" cy="93"/>
              <a:chOff x="299" y="164"/>
              <a:chExt cx="18" cy="93"/>
            </a:xfrm>
          </xdr:grpSpPr>
          <xdr:sp macro="" textlink="">
            <xdr:nvSpPr>
              <xdr:cNvPr id="50212" name="Rectangle 43"/>
              <xdr:cNvSpPr>
                <a:spLocks noChangeArrowheads="1"/>
              </xdr:cNvSpPr>
            </xdr:nvSpPr>
            <xdr:spPr bwMode="auto">
              <a:xfrm>
                <a:off x="299" y="164"/>
                <a:ext cx="18" cy="23"/>
              </a:xfrm>
              <a:prstGeom prst="rect">
                <a:avLst/>
              </a:prstGeom>
              <a:solidFill>
                <a:srgbClr val="FFFFFF"/>
              </a:solidFill>
              <a:ln w="9525" cap="rnd">
                <a:solidFill>
                  <a:srgbClr val="000000"/>
                </a:solidFill>
                <a:miter lim="800000"/>
                <a:headEnd/>
                <a:tailEnd/>
              </a:ln>
            </xdr:spPr>
          </xdr:sp>
          <xdr:sp macro="" textlink="">
            <xdr:nvSpPr>
              <xdr:cNvPr id="50213" name="Rectangle 44"/>
              <xdr:cNvSpPr>
                <a:spLocks noChangeArrowheads="1"/>
              </xdr:cNvSpPr>
            </xdr:nvSpPr>
            <xdr:spPr bwMode="auto">
              <a:xfrm>
                <a:off x="303" y="187"/>
                <a:ext cx="9" cy="52"/>
              </a:xfrm>
              <a:prstGeom prst="rect">
                <a:avLst/>
              </a:prstGeom>
              <a:solidFill>
                <a:srgbClr val="FFFFFF"/>
              </a:solidFill>
              <a:ln w="9525" cap="rnd">
                <a:solidFill>
                  <a:srgbClr val="000000"/>
                </a:solidFill>
                <a:miter lim="800000"/>
                <a:headEnd/>
                <a:tailEnd/>
              </a:ln>
            </xdr:spPr>
          </xdr:sp>
          <xdr:sp macro="" textlink="">
            <xdr:nvSpPr>
              <xdr:cNvPr id="50214" name="Rectangle 45"/>
              <xdr:cNvSpPr>
                <a:spLocks noChangeArrowheads="1"/>
              </xdr:cNvSpPr>
            </xdr:nvSpPr>
            <xdr:spPr bwMode="auto">
              <a:xfrm>
                <a:off x="305" y="239"/>
                <a:ext cx="4" cy="18"/>
              </a:xfrm>
              <a:prstGeom prst="rect">
                <a:avLst/>
              </a:prstGeom>
              <a:solidFill>
                <a:srgbClr val="FFFFFF"/>
              </a:solidFill>
              <a:ln w="9525" cap="rnd">
                <a:solidFill>
                  <a:srgbClr val="000000"/>
                </a:solidFill>
                <a:miter lim="800000"/>
                <a:headEnd/>
                <a:tailEnd/>
              </a:ln>
            </xdr:spPr>
          </xdr:sp>
        </xdr:grpSp>
        <xdr:grpSp>
          <xdr:nvGrpSpPr>
            <xdr:cNvPr id="46060" name="Group 50"/>
            <xdr:cNvGrpSpPr>
              <a:grpSpLocks/>
            </xdr:cNvGrpSpPr>
          </xdr:nvGrpSpPr>
          <xdr:grpSpPr bwMode="auto">
            <a:xfrm>
              <a:off x="336" y="164"/>
              <a:ext cx="19" cy="93"/>
              <a:chOff x="336" y="164"/>
              <a:chExt cx="19" cy="93"/>
            </a:xfrm>
          </xdr:grpSpPr>
          <xdr:sp macro="" textlink="">
            <xdr:nvSpPr>
              <xdr:cNvPr id="50209" name="Rectangle 47"/>
              <xdr:cNvSpPr>
                <a:spLocks noChangeArrowheads="1"/>
              </xdr:cNvSpPr>
            </xdr:nvSpPr>
            <xdr:spPr bwMode="auto">
              <a:xfrm>
                <a:off x="336" y="164"/>
                <a:ext cx="19" cy="23"/>
              </a:xfrm>
              <a:prstGeom prst="rect">
                <a:avLst/>
              </a:prstGeom>
              <a:solidFill>
                <a:srgbClr val="FFFFFF"/>
              </a:solidFill>
              <a:ln w="9525" cap="rnd">
                <a:solidFill>
                  <a:srgbClr val="000000"/>
                </a:solidFill>
                <a:miter lim="800000"/>
                <a:headEnd/>
                <a:tailEnd/>
              </a:ln>
            </xdr:spPr>
          </xdr:sp>
          <xdr:sp macro="" textlink="">
            <xdr:nvSpPr>
              <xdr:cNvPr id="50210" name="Rectangle 48"/>
              <xdr:cNvSpPr>
                <a:spLocks noChangeArrowheads="1"/>
              </xdr:cNvSpPr>
            </xdr:nvSpPr>
            <xdr:spPr bwMode="auto">
              <a:xfrm>
                <a:off x="341" y="187"/>
                <a:ext cx="9" cy="52"/>
              </a:xfrm>
              <a:prstGeom prst="rect">
                <a:avLst/>
              </a:prstGeom>
              <a:solidFill>
                <a:srgbClr val="FFFFFF"/>
              </a:solidFill>
              <a:ln w="9525" cap="rnd">
                <a:solidFill>
                  <a:srgbClr val="000000"/>
                </a:solidFill>
                <a:miter lim="800000"/>
                <a:headEnd/>
                <a:tailEnd/>
              </a:ln>
            </xdr:spPr>
          </xdr:sp>
          <xdr:sp macro="" textlink="">
            <xdr:nvSpPr>
              <xdr:cNvPr id="50211" name="Rectangle 49"/>
              <xdr:cNvSpPr>
                <a:spLocks noChangeArrowheads="1"/>
              </xdr:cNvSpPr>
            </xdr:nvSpPr>
            <xdr:spPr bwMode="auto">
              <a:xfrm>
                <a:off x="343" y="239"/>
                <a:ext cx="4" cy="18"/>
              </a:xfrm>
              <a:prstGeom prst="rect">
                <a:avLst/>
              </a:prstGeom>
              <a:solidFill>
                <a:srgbClr val="FFFFFF"/>
              </a:solidFill>
              <a:ln w="9525" cap="rnd">
                <a:solidFill>
                  <a:srgbClr val="000000"/>
                </a:solidFill>
                <a:miter lim="800000"/>
                <a:headEnd/>
                <a:tailEnd/>
              </a:ln>
            </xdr:spPr>
          </xdr:sp>
        </xdr:grpSp>
        <xdr:grpSp>
          <xdr:nvGrpSpPr>
            <xdr:cNvPr id="46061" name="Group 54"/>
            <xdr:cNvGrpSpPr>
              <a:grpSpLocks/>
            </xdr:cNvGrpSpPr>
          </xdr:nvGrpSpPr>
          <xdr:grpSpPr bwMode="auto">
            <a:xfrm>
              <a:off x="374" y="164"/>
              <a:ext cx="18" cy="93"/>
              <a:chOff x="374" y="164"/>
              <a:chExt cx="18" cy="93"/>
            </a:xfrm>
          </xdr:grpSpPr>
          <xdr:sp macro="" textlink="">
            <xdr:nvSpPr>
              <xdr:cNvPr id="50206" name="Rectangle 51"/>
              <xdr:cNvSpPr>
                <a:spLocks noChangeArrowheads="1"/>
              </xdr:cNvSpPr>
            </xdr:nvSpPr>
            <xdr:spPr bwMode="auto">
              <a:xfrm>
                <a:off x="374" y="164"/>
                <a:ext cx="18" cy="23"/>
              </a:xfrm>
              <a:prstGeom prst="rect">
                <a:avLst/>
              </a:prstGeom>
              <a:solidFill>
                <a:srgbClr val="FFFFFF"/>
              </a:solidFill>
              <a:ln w="9525" cap="rnd">
                <a:solidFill>
                  <a:srgbClr val="000000"/>
                </a:solidFill>
                <a:miter lim="800000"/>
                <a:headEnd/>
                <a:tailEnd/>
              </a:ln>
            </xdr:spPr>
          </xdr:sp>
          <xdr:sp macro="" textlink="">
            <xdr:nvSpPr>
              <xdr:cNvPr id="50207" name="Rectangle 52"/>
              <xdr:cNvSpPr>
                <a:spLocks noChangeArrowheads="1"/>
              </xdr:cNvSpPr>
            </xdr:nvSpPr>
            <xdr:spPr bwMode="auto">
              <a:xfrm>
                <a:off x="378" y="187"/>
                <a:ext cx="9" cy="52"/>
              </a:xfrm>
              <a:prstGeom prst="rect">
                <a:avLst/>
              </a:prstGeom>
              <a:solidFill>
                <a:srgbClr val="FFFFFF"/>
              </a:solidFill>
              <a:ln w="9525" cap="rnd">
                <a:solidFill>
                  <a:srgbClr val="000000"/>
                </a:solidFill>
                <a:miter lim="800000"/>
                <a:headEnd/>
                <a:tailEnd/>
              </a:ln>
            </xdr:spPr>
          </xdr:sp>
          <xdr:sp macro="" textlink="">
            <xdr:nvSpPr>
              <xdr:cNvPr id="50208" name="Rectangle 53"/>
              <xdr:cNvSpPr>
                <a:spLocks noChangeArrowheads="1"/>
              </xdr:cNvSpPr>
            </xdr:nvSpPr>
            <xdr:spPr bwMode="auto">
              <a:xfrm>
                <a:off x="381" y="239"/>
                <a:ext cx="4" cy="18"/>
              </a:xfrm>
              <a:prstGeom prst="rect">
                <a:avLst/>
              </a:prstGeom>
              <a:solidFill>
                <a:srgbClr val="FFFFFF"/>
              </a:solidFill>
              <a:ln w="9525" cap="rnd">
                <a:solidFill>
                  <a:srgbClr val="000000"/>
                </a:solidFill>
                <a:miter lim="800000"/>
                <a:headEnd/>
                <a:tailEnd/>
              </a:ln>
            </xdr:spPr>
          </xdr:sp>
        </xdr:grpSp>
        <xdr:sp macro="" textlink="">
          <xdr:nvSpPr>
            <xdr:cNvPr id="46062" name="Rectangle 55"/>
            <xdr:cNvSpPr>
              <a:spLocks noChangeArrowheads="1"/>
            </xdr:cNvSpPr>
          </xdr:nvSpPr>
          <xdr:spPr bwMode="auto">
            <a:xfrm>
              <a:off x="299" y="142"/>
              <a:ext cx="19"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65" name="Rectangle 56"/>
            <xdr:cNvSpPr>
              <a:spLocks noChangeArrowheads="1"/>
            </xdr:cNvSpPr>
          </xdr:nvSpPr>
          <xdr:spPr bwMode="auto">
            <a:xfrm>
              <a:off x="302" y="143"/>
              <a:ext cx="12"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WL</a:t>
              </a:r>
            </a:p>
          </xdr:txBody>
        </xdr:sp>
        <xdr:sp macro="" textlink="">
          <xdr:nvSpPr>
            <xdr:cNvPr id="46064" name="Rectangle 57"/>
            <xdr:cNvSpPr>
              <a:spLocks noChangeArrowheads="1"/>
            </xdr:cNvSpPr>
          </xdr:nvSpPr>
          <xdr:spPr bwMode="auto">
            <a:xfrm>
              <a:off x="338" y="143"/>
              <a:ext cx="1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67" name="Rectangle 58"/>
            <xdr:cNvSpPr>
              <a:spLocks noChangeArrowheads="1"/>
            </xdr:cNvSpPr>
          </xdr:nvSpPr>
          <xdr:spPr bwMode="auto">
            <a:xfrm>
              <a:off x="340" y="144"/>
              <a:ext cx="11"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VL</a:t>
              </a:r>
            </a:p>
          </xdr:txBody>
        </xdr:sp>
        <xdr:sp macro="" textlink="">
          <xdr:nvSpPr>
            <xdr:cNvPr id="46066" name="Rectangle 59"/>
            <xdr:cNvSpPr>
              <a:spLocks noChangeArrowheads="1"/>
            </xdr:cNvSpPr>
          </xdr:nvSpPr>
          <xdr:spPr bwMode="auto">
            <a:xfrm>
              <a:off x="376" y="142"/>
              <a:ext cx="1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69" name="Rectangle 60"/>
            <xdr:cNvSpPr>
              <a:spLocks noChangeArrowheads="1"/>
            </xdr:cNvSpPr>
          </xdr:nvSpPr>
          <xdr:spPr bwMode="auto">
            <a:xfrm>
              <a:off x="379" y="143"/>
              <a:ext cx="11"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UL</a:t>
              </a:r>
            </a:p>
          </xdr:txBody>
        </xdr:sp>
        <xdr:sp macro="" textlink="">
          <xdr:nvSpPr>
            <xdr:cNvPr id="46068" name="Rectangle 61"/>
            <xdr:cNvSpPr>
              <a:spLocks noChangeArrowheads="1"/>
            </xdr:cNvSpPr>
          </xdr:nvSpPr>
          <xdr:spPr bwMode="auto">
            <a:xfrm>
              <a:off x="390" y="239"/>
              <a:ext cx="7" cy="7"/>
            </a:xfrm>
            <a:prstGeom prst="rect">
              <a:avLst/>
            </a:prstGeom>
            <a:solidFill>
              <a:srgbClr val="FFFFFF"/>
            </a:solidFill>
            <a:ln w="9525" cap="rnd">
              <a:solidFill>
                <a:srgbClr val="000000"/>
              </a:solidFill>
              <a:miter lim="800000"/>
              <a:headEnd/>
              <a:tailEnd/>
            </a:ln>
          </xdr:spPr>
        </xdr:sp>
        <xdr:sp macro="" textlink="">
          <xdr:nvSpPr>
            <xdr:cNvPr id="46069" name="Rectangle 62"/>
            <xdr:cNvSpPr>
              <a:spLocks noChangeArrowheads="1"/>
            </xdr:cNvSpPr>
          </xdr:nvSpPr>
          <xdr:spPr bwMode="auto">
            <a:xfrm>
              <a:off x="293" y="239"/>
              <a:ext cx="7" cy="7"/>
            </a:xfrm>
            <a:prstGeom prst="rect">
              <a:avLst/>
            </a:prstGeom>
            <a:solidFill>
              <a:srgbClr val="FFFFFF"/>
            </a:solidFill>
            <a:ln w="9525" cap="rnd">
              <a:solidFill>
                <a:srgbClr val="000000"/>
              </a:solidFill>
              <a:miter lim="800000"/>
              <a:headEnd/>
              <a:tailEnd/>
            </a:ln>
          </xdr:spPr>
        </xdr:sp>
        <xdr:grpSp>
          <xdr:nvGrpSpPr>
            <xdr:cNvPr id="46070" name="Group 66"/>
            <xdr:cNvGrpSpPr>
              <a:grpSpLocks/>
            </xdr:cNvGrpSpPr>
          </xdr:nvGrpSpPr>
          <xdr:grpSpPr bwMode="auto">
            <a:xfrm>
              <a:off x="263" y="101"/>
              <a:ext cx="22" cy="62"/>
              <a:chOff x="263" y="101"/>
              <a:chExt cx="22" cy="62"/>
            </a:xfrm>
          </xdr:grpSpPr>
          <xdr:sp macro="" textlink="">
            <xdr:nvSpPr>
              <xdr:cNvPr id="50203" name="Rectangle 63"/>
              <xdr:cNvSpPr>
                <a:spLocks noChangeArrowheads="1"/>
              </xdr:cNvSpPr>
            </xdr:nvSpPr>
            <xdr:spPr bwMode="auto">
              <a:xfrm>
                <a:off x="268" y="103"/>
                <a:ext cx="17" cy="44"/>
              </a:xfrm>
              <a:prstGeom prst="rect">
                <a:avLst/>
              </a:prstGeom>
              <a:solidFill>
                <a:srgbClr val="FFFFFF"/>
              </a:solidFill>
              <a:ln w="9525" cap="rnd">
                <a:solidFill>
                  <a:srgbClr val="000000"/>
                </a:solidFill>
                <a:miter lim="800000"/>
                <a:headEnd/>
                <a:tailEnd/>
              </a:ln>
            </xdr:spPr>
          </xdr:sp>
          <xdr:sp macro="" textlink="">
            <xdr:nvSpPr>
              <xdr:cNvPr id="50204" name="Rectangle 64"/>
              <xdr:cNvSpPr>
                <a:spLocks noChangeArrowheads="1"/>
              </xdr:cNvSpPr>
            </xdr:nvSpPr>
            <xdr:spPr bwMode="auto">
              <a:xfrm>
                <a:off x="263" y="101"/>
                <a:ext cx="6" cy="47"/>
              </a:xfrm>
              <a:prstGeom prst="rect">
                <a:avLst/>
              </a:prstGeom>
              <a:solidFill>
                <a:srgbClr val="FFFFFF"/>
              </a:solidFill>
              <a:ln w="9525" cap="rnd">
                <a:solidFill>
                  <a:srgbClr val="000000"/>
                </a:solidFill>
                <a:miter lim="800000"/>
                <a:headEnd/>
                <a:tailEnd/>
              </a:ln>
            </xdr:spPr>
          </xdr:sp>
          <xdr:sp macro="" textlink="">
            <xdr:nvSpPr>
              <xdr:cNvPr id="50205" name="Rectangle 65"/>
              <xdr:cNvSpPr>
                <a:spLocks noChangeArrowheads="1"/>
              </xdr:cNvSpPr>
            </xdr:nvSpPr>
            <xdr:spPr bwMode="auto">
              <a:xfrm>
                <a:off x="274" y="147"/>
                <a:ext cx="6" cy="16"/>
              </a:xfrm>
              <a:prstGeom prst="rect">
                <a:avLst/>
              </a:prstGeom>
              <a:solidFill>
                <a:srgbClr val="FFFFFF"/>
              </a:solidFill>
              <a:ln w="9525" cap="rnd">
                <a:solidFill>
                  <a:srgbClr val="000000"/>
                </a:solidFill>
                <a:miter lim="800000"/>
                <a:headEnd/>
                <a:tailEnd/>
              </a:ln>
            </xdr:spPr>
          </xdr:sp>
        </xdr:grpSp>
        <xdr:grpSp>
          <xdr:nvGrpSpPr>
            <xdr:cNvPr id="46071" name="Group 70"/>
            <xdr:cNvGrpSpPr>
              <a:grpSpLocks/>
            </xdr:cNvGrpSpPr>
          </xdr:nvGrpSpPr>
          <xdr:grpSpPr bwMode="auto">
            <a:xfrm>
              <a:off x="266" y="57"/>
              <a:ext cx="141" cy="9"/>
              <a:chOff x="266" y="57"/>
              <a:chExt cx="141" cy="9"/>
            </a:xfrm>
          </xdr:grpSpPr>
          <xdr:sp macro="" textlink="">
            <xdr:nvSpPr>
              <xdr:cNvPr id="50200" name="Line 67"/>
              <xdr:cNvSpPr>
                <a:spLocks noChangeShapeType="1"/>
              </xdr:cNvSpPr>
            </xdr:nvSpPr>
            <xdr:spPr bwMode="auto">
              <a:xfrm>
                <a:off x="272" y="62"/>
                <a:ext cx="129"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201" name="Freeform 68"/>
              <xdr:cNvSpPr>
                <a:spLocks/>
              </xdr:cNvSpPr>
            </xdr:nvSpPr>
            <xdr:spPr bwMode="auto">
              <a:xfrm>
                <a:off x="266" y="57"/>
                <a:ext cx="9" cy="9"/>
              </a:xfrm>
              <a:custGeom>
                <a:avLst/>
                <a:gdLst>
                  <a:gd name="T0" fmla="*/ 9 w 9"/>
                  <a:gd name="T1" fmla="*/ 0 h 9"/>
                  <a:gd name="T2" fmla="*/ 0 w 9"/>
                  <a:gd name="T3" fmla="*/ 5 h 9"/>
                  <a:gd name="T4" fmla="*/ 9 w 9"/>
                  <a:gd name="T5" fmla="*/ 9 h 9"/>
                  <a:gd name="T6" fmla="*/ 6 w 9"/>
                  <a:gd name="T7" fmla="*/ 5 h 9"/>
                  <a:gd name="T8" fmla="*/ 9 w 9"/>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9" y="0"/>
                    </a:moveTo>
                    <a:lnTo>
                      <a:pt x="0" y="5"/>
                    </a:lnTo>
                    <a:lnTo>
                      <a:pt x="9" y="9"/>
                    </a:lnTo>
                    <a:lnTo>
                      <a:pt x="6" y="5"/>
                    </a:lnTo>
                    <a:lnTo>
                      <a:pt x="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202" name="Freeform 69"/>
              <xdr:cNvSpPr>
                <a:spLocks/>
              </xdr:cNvSpPr>
            </xdr:nvSpPr>
            <xdr:spPr bwMode="auto">
              <a:xfrm>
                <a:off x="398" y="57"/>
                <a:ext cx="9" cy="9"/>
              </a:xfrm>
              <a:custGeom>
                <a:avLst/>
                <a:gdLst>
                  <a:gd name="T0" fmla="*/ 0 w 9"/>
                  <a:gd name="T1" fmla="*/ 9 h 9"/>
                  <a:gd name="T2" fmla="*/ 9 w 9"/>
                  <a:gd name="T3" fmla="*/ 5 h 9"/>
                  <a:gd name="T4" fmla="*/ 0 w 9"/>
                  <a:gd name="T5" fmla="*/ 0 h 9"/>
                  <a:gd name="T6" fmla="*/ 2 w 9"/>
                  <a:gd name="T7" fmla="*/ 5 h 9"/>
                  <a:gd name="T8" fmla="*/ 0 w 9"/>
                  <a:gd name="T9" fmla="*/ 9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0" y="9"/>
                    </a:moveTo>
                    <a:lnTo>
                      <a:pt x="9" y="5"/>
                    </a:lnTo>
                    <a:lnTo>
                      <a:pt x="0" y="0"/>
                    </a:lnTo>
                    <a:lnTo>
                      <a:pt x="2" y="5"/>
                    </a:lnTo>
                    <a:lnTo>
                      <a:pt x="0"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46072" name="Rectangle 71"/>
            <xdr:cNvSpPr>
              <a:spLocks noChangeArrowheads="1"/>
            </xdr:cNvSpPr>
          </xdr:nvSpPr>
          <xdr:spPr bwMode="auto">
            <a:xfrm>
              <a:off x="320" y="49"/>
              <a:ext cx="48" cy="2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5" name="Rectangle 72"/>
            <xdr:cNvSpPr>
              <a:spLocks noChangeArrowheads="1"/>
            </xdr:cNvSpPr>
          </xdr:nvSpPr>
          <xdr:spPr bwMode="auto">
            <a:xfrm>
              <a:off x="323" y="50"/>
              <a:ext cx="3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595以下</a:t>
              </a:r>
            </a:p>
          </xdr:txBody>
        </xdr:sp>
        <xdr:sp macro="" textlink="">
          <xdr:nvSpPr>
            <xdr:cNvPr id="176" name="Rectangle 73"/>
            <xdr:cNvSpPr>
              <a:spLocks noChangeArrowheads="1"/>
            </xdr:cNvSpPr>
          </xdr:nvSpPr>
          <xdr:spPr bwMode="auto">
            <a:xfrm>
              <a:off x="323" y="61"/>
              <a:ext cx="3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600以下</a:t>
              </a:r>
            </a:p>
          </xdr:txBody>
        </xdr:sp>
        <xdr:sp macro="" textlink="">
          <xdr:nvSpPr>
            <xdr:cNvPr id="46075" name="Line 74"/>
            <xdr:cNvSpPr>
              <a:spLocks noChangeShapeType="1"/>
            </xdr:cNvSpPr>
          </xdr:nvSpPr>
          <xdr:spPr bwMode="auto">
            <a:xfrm flipV="1">
              <a:off x="263" y="50"/>
              <a:ext cx="0" cy="5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076" name="Line 75"/>
            <xdr:cNvSpPr>
              <a:spLocks noChangeShapeType="1"/>
            </xdr:cNvSpPr>
          </xdr:nvSpPr>
          <xdr:spPr bwMode="auto">
            <a:xfrm flipV="1">
              <a:off x="408" y="51"/>
              <a:ext cx="0"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077" name="Line 76"/>
            <xdr:cNvSpPr>
              <a:spLocks noChangeShapeType="1"/>
            </xdr:cNvSpPr>
          </xdr:nvSpPr>
          <xdr:spPr bwMode="auto">
            <a:xfrm>
              <a:off x="399" y="69"/>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078" name="Line 77"/>
            <xdr:cNvSpPr>
              <a:spLocks noChangeShapeType="1"/>
            </xdr:cNvSpPr>
          </xdr:nvSpPr>
          <xdr:spPr bwMode="auto">
            <a:xfrm>
              <a:off x="404" y="246"/>
              <a:ext cx="3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46079" name="Group 81"/>
            <xdr:cNvGrpSpPr>
              <a:grpSpLocks/>
            </xdr:cNvGrpSpPr>
          </xdr:nvGrpSpPr>
          <xdr:grpSpPr bwMode="auto">
            <a:xfrm>
              <a:off x="423" y="71"/>
              <a:ext cx="9" cy="173"/>
              <a:chOff x="423" y="71"/>
              <a:chExt cx="9" cy="173"/>
            </a:xfrm>
          </xdr:grpSpPr>
          <xdr:sp macro="" textlink="">
            <xdr:nvSpPr>
              <xdr:cNvPr id="50197" name="Line 78"/>
              <xdr:cNvSpPr>
                <a:spLocks noChangeShapeType="1"/>
              </xdr:cNvSpPr>
            </xdr:nvSpPr>
            <xdr:spPr bwMode="auto">
              <a:xfrm>
                <a:off x="427" y="77"/>
                <a:ext cx="0" cy="161"/>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198" name="Freeform 79"/>
              <xdr:cNvSpPr>
                <a:spLocks/>
              </xdr:cNvSpPr>
            </xdr:nvSpPr>
            <xdr:spPr bwMode="auto">
              <a:xfrm>
                <a:off x="423" y="71"/>
                <a:ext cx="9" cy="9"/>
              </a:xfrm>
              <a:custGeom>
                <a:avLst/>
                <a:gdLst>
                  <a:gd name="T0" fmla="*/ 9 w 9"/>
                  <a:gd name="T1" fmla="*/ 9 h 9"/>
                  <a:gd name="T2" fmla="*/ 5 w 9"/>
                  <a:gd name="T3" fmla="*/ 0 h 9"/>
                  <a:gd name="T4" fmla="*/ 0 w 9"/>
                  <a:gd name="T5" fmla="*/ 9 h 9"/>
                  <a:gd name="T6" fmla="*/ 5 w 9"/>
                  <a:gd name="T7" fmla="*/ 6 h 9"/>
                  <a:gd name="T8" fmla="*/ 9 w 9"/>
                  <a:gd name="T9" fmla="*/ 9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9" y="9"/>
                    </a:moveTo>
                    <a:lnTo>
                      <a:pt x="5" y="0"/>
                    </a:lnTo>
                    <a:lnTo>
                      <a:pt x="0" y="9"/>
                    </a:lnTo>
                    <a:lnTo>
                      <a:pt x="5" y="6"/>
                    </a:lnTo>
                    <a:lnTo>
                      <a:pt x="9"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199" name="Freeform 80"/>
              <xdr:cNvSpPr>
                <a:spLocks/>
              </xdr:cNvSpPr>
            </xdr:nvSpPr>
            <xdr:spPr bwMode="auto">
              <a:xfrm>
                <a:off x="423" y="235"/>
                <a:ext cx="9" cy="9"/>
              </a:xfrm>
              <a:custGeom>
                <a:avLst/>
                <a:gdLst>
                  <a:gd name="T0" fmla="*/ 0 w 9"/>
                  <a:gd name="T1" fmla="*/ 0 h 9"/>
                  <a:gd name="T2" fmla="*/ 5 w 9"/>
                  <a:gd name="T3" fmla="*/ 9 h 9"/>
                  <a:gd name="T4" fmla="*/ 9 w 9"/>
                  <a:gd name="T5" fmla="*/ 0 h 9"/>
                  <a:gd name="T6" fmla="*/ 5 w 9"/>
                  <a:gd name="T7" fmla="*/ 3 h 9"/>
                  <a:gd name="T8" fmla="*/ 0 w 9"/>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0" y="0"/>
                    </a:moveTo>
                    <a:lnTo>
                      <a:pt x="5" y="9"/>
                    </a:lnTo>
                    <a:lnTo>
                      <a:pt x="9" y="0"/>
                    </a:lnTo>
                    <a:lnTo>
                      <a:pt x="5" y="3"/>
                    </a:lnTo>
                    <a:lnTo>
                      <a:pt x="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176" name="Rectangle 82"/>
            <xdr:cNvSpPr>
              <a:spLocks noChangeArrowheads="1"/>
            </xdr:cNvSpPr>
          </xdr:nvSpPr>
          <xdr:spPr bwMode="auto">
            <a:xfrm>
              <a:off x="411" y="150"/>
              <a:ext cx="48" cy="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83" name="Rectangle 83"/>
            <xdr:cNvSpPr>
              <a:spLocks noChangeArrowheads="1"/>
            </xdr:cNvSpPr>
          </xdr:nvSpPr>
          <xdr:spPr bwMode="auto">
            <a:xfrm>
              <a:off x="414" y="151"/>
              <a:ext cx="3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620以下</a:t>
              </a:r>
            </a:p>
          </xdr:txBody>
        </xdr:sp>
        <xdr:sp macro="" textlink="">
          <xdr:nvSpPr>
            <xdr:cNvPr id="184" name="Rectangle 84"/>
            <xdr:cNvSpPr>
              <a:spLocks noChangeArrowheads="1"/>
            </xdr:cNvSpPr>
          </xdr:nvSpPr>
          <xdr:spPr bwMode="auto">
            <a:xfrm>
              <a:off x="414" y="162"/>
              <a:ext cx="3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650以下</a:t>
              </a:r>
            </a:p>
          </xdr:txBody>
        </xdr:sp>
        <xdr:sp macro="" textlink="">
          <xdr:nvSpPr>
            <xdr:cNvPr id="50179" name="Line 85"/>
            <xdr:cNvSpPr>
              <a:spLocks noChangeShapeType="1"/>
            </xdr:cNvSpPr>
          </xdr:nvSpPr>
          <xdr:spPr bwMode="auto">
            <a:xfrm>
              <a:off x="297" y="235"/>
              <a:ext cx="0" cy="3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180" name="Line 86"/>
            <xdr:cNvSpPr>
              <a:spLocks noChangeShapeType="1"/>
            </xdr:cNvSpPr>
          </xdr:nvSpPr>
          <xdr:spPr bwMode="auto">
            <a:xfrm>
              <a:off x="394" y="235"/>
              <a:ext cx="0" cy="3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0181" name="Group 90"/>
            <xdr:cNvGrpSpPr>
              <a:grpSpLocks/>
            </xdr:cNvGrpSpPr>
          </xdr:nvGrpSpPr>
          <xdr:grpSpPr bwMode="auto">
            <a:xfrm>
              <a:off x="299" y="260"/>
              <a:ext cx="94" cy="9"/>
              <a:chOff x="299" y="260"/>
              <a:chExt cx="94" cy="9"/>
            </a:xfrm>
          </xdr:grpSpPr>
          <xdr:sp macro="" textlink="">
            <xdr:nvSpPr>
              <xdr:cNvPr id="50194" name="Line 87"/>
              <xdr:cNvSpPr>
                <a:spLocks noChangeShapeType="1"/>
              </xdr:cNvSpPr>
            </xdr:nvSpPr>
            <xdr:spPr bwMode="auto">
              <a:xfrm>
                <a:off x="304" y="265"/>
                <a:ext cx="83"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195" name="Freeform 88"/>
              <xdr:cNvSpPr>
                <a:spLocks/>
              </xdr:cNvSpPr>
            </xdr:nvSpPr>
            <xdr:spPr bwMode="auto">
              <a:xfrm>
                <a:off x="299" y="260"/>
                <a:ext cx="9" cy="9"/>
              </a:xfrm>
              <a:custGeom>
                <a:avLst/>
                <a:gdLst>
                  <a:gd name="T0" fmla="*/ 9 w 9"/>
                  <a:gd name="T1" fmla="*/ 0 h 9"/>
                  <a:gd name="T2" fmla="*/ 0 w 9"/>
                  <a:gd name="T3" fmla="*/ 5 h 9"/>
                  <a:gd name="T4" fmla="*/ 9 w 9"/>
                  <a:gd name="T5" fmla="*/ 9 h 9"/>
                  <a:gd name="T6" fmla="*/ 6 w 9"/>
                  <a:gd name="T7" fmla="*/ 5 h 9"/>
                  <a:gd name="T8" fmla="*/ 9 w 9"/>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9" y="0"/>
                    </a:moveTo>
                    <a:lnTo>
                      <a:pt x="0" y="5"/>
                    </a:lnTo>
                    <a:lnTo>
                      <a:pt x="9" y="9"/>
                    </a:lnTo>
                    <a:lnTo>
                      <a:pt x="6" y="5"/>
                    </a:lnTo>
                    <a:lnTo>
                      <a:pt x="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196" name="Freeform 89"/>
              <xdr:cNvSpPr>
                <a:spLocks/>
              </xdr:cNvSpPr>
            </xdr:nvSpPr>
            <xdr:spPr bwMode="auto">
              <a:xfrm>
                <a:off x="384" y="260"/>
                <a:ext cx="9" cy="9"/>
              </a:xfrm>
              <a:custGeom>
                <a:avLst/>
                <a:gdLst>
                  <a:gd name="T0" fmla="*/ 0 w 9"/>
                  <a:gd name="T1" fmla="*/ 9 h 9"/>
                  <a:gd name="T2" fmla="*/ 9 w 9"/>
                  <a:gd name="T3" fmla="*/ 5 h 9"/>
                  <a:gd name="T4" fmla="*/ 0 w 9"/>
                  <a:gd name="T5" fmla="*/ 0 h 9"/>
                  <a:gd name="T6" fmla="*/ 3 w 9"/>
                  <a:gd name="T7" fmla="*/ 5 h 9"/>
                  <a:gd name="T8" fmla="*/ 0 w 9"/>
                  <a:gd name="T9" fmla="*/ 9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0" y="9"/>
                    </a:moveTo>
                    <a:lnTo>
                      <a:pt x="9" y="5"/>
                    </a:lnTo>
                    <a:lnTo>
                      <a:pt x="0" y="0"/>
                    </a:lnTo>
                    <a:lnTo>
                      <a:pt x="3" y="5"/>
                    </a:lnTo>
                    <a:lnTo>
                      <a:pt x="0"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182" name="Rectangle 91"/>
            <xdr:cNvSpPr>
              <a:spLocks noChangeArrowheads="1"/>
            </xdr:cNvSpPr>
          </xdr:nvSpPr>
          <xdr:spPr bwMode="auto">
            <a:xfrm>
              <a:off x="345" y="259"/>
              <a:ext cx="29" cy="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89" name="Rectangle 92"/>
            <xdr:cNvSpPr>
              <a:spLocks noChangeArrowheads="1"/>
            </xdr:cNvSpPr>
          </xdr:nvSpPr>
          <xdr:spPr bwMode="auto">
            <a:xfrm>
              <a:off x="348" y="260"/>
              <a:ext cx="21"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400</a:t>
              </a:r>
            </a:p>
          </xdr:txBody>
        </xdr:sp>
        <xdr:sp macro="" textlink="">
          <xdr:nvSpPr>
            <xdr:cNvPr id="50184" name="Line 93"/>
            <xdr:cNvSpPr>
              <a:spLocks noChangeShapeType="1"/>
            </xdr:cNvSpPr>
          </xdr:nvSpPr>
          <xdr:spPr bwMode="auto">
            <a:xfrm>
              <a:off x="407" y="249"/>
              <a:ext cx="0" cy="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185" name="Line 94"/>
            <xdr:cNvSpPr>
              <a:spLocks noChangeShapeType="1"/>
            </xdr:cNvSpPr>
          </xdr:nvSpPr>
          <xdr:spPr bwMode="auto">
            <a:xfrm>
              <a:off x="285" y="249"/>
              <a:ext cx="0" cy="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50186" name="Group 98"/>
            <xdr:cNvGrpSpPr>
              <a:grpSpLocks/>
            </xdr:cNvGrpSpPr>
          </xdr:nvGrpSpPr>
          <xdr:grpSpPr bwMode="auto">
            <a:xfrm>
              <a:off x="286" y="277"/>
              <a:ext cx="120" cy="9"/>
              <a:chOff x="286" y="277"/>
              <a:chExt cx="120" cy="9"/>
            </a:xfrm>
          </xdr:grpSpPr>
          <xdr:sp macro="" textlink="">
            <xdr:nvSpPr>
              <xdr:cNvPr id="50191" name="Line 95"/>
              <xdr:cNvSpPr>
                <a:spLocks noChangeShapeType="1"/>
              </xdr:cNvSpPr>
            </xdr:nvSpPr>
            <xdr:spPr bwMode="auto">
              <a:xfrm>
                <a:off x="292" y="282"/>
                <a:ext cx="108" cy="0"/>
              </a:xfrm>
              <a:prstGeom prst="line">
                <a:avLst/>
              </a:prstGeom>
              <a:noFill/>
              <a:ln w="9525" cap="rnd">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192" name="Freeform 96"/>
              <xdr:cNvSpPr>
                <a:spLocks/>
              </xdr:cNvSpPr>
            </xdr:nvSpPr>
            <xdr:spPr bwMode="auto">
              <a:xfrm>
                <a:off x="286" y="277"/>
                <a:ext cx="9" cy="9"/>
              </a:xfrm>
              <a:custGeom>
                <a:avLst/>
                <a:gdLst>
                  <a:gd name="T0" fmla="*/ 9 w 9"/>
                  <a:gd name="T1" fmla="*/ 0 h 9"/>
                  <a:gd name="T2" fmla="*/ 0 w 9"/>
                  <a:gd name="T3" fmla="*/ 5 h 9"/>
                  <a:gd name="T4" fmla="*/ 9 w 9"/>
                  <a:gd name="T5" fmla="*/ 9 h 9"/>
                  <a:gd name="T6" fmla="*/ 6 w 9"/>
                  <a:gd name="T7" fmla="*/ 5 h 9"/>
                  <a:gd name="T8" fmla="*/ 9 w 9"/>
                  <a:gd name="T9" fmla="*/ 0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9" y="0"/>
                    </a:moveTo>
                    <a:lnTo>
                      <a:pt x="0" y="5"/>
                    </a:lnTo>
                    <a:lnTo>
                      <a:pt x="9" y="9"/>
                    </a:lnTo>
                    <a:lnTo>
                      <a:pt x="6" y="5"/>
                    </a:lnTo>
                    <a:lnTo>
                      <a:pt x="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193" name="Freeform 97"/>
              <xdr:cNvSpPr>
                <a:spLocks/>
              </xdr:cNvSpPr>
            </xdr:nvSpPr>
            <xdr:spPr bwMode="auto">
              <a:xfrm>
                <a:off x="397" y="277"/>
                <a:ext cx="9" cy="9"/>
              </a:xfrm>
              <a:custGeom>
                <a:avLst/>
                <a:gdLst>
                  <a:gd name="T0" fmla="*/ 0 w 9"/>
                  <a:gd name="T1" fmla="*/ 9 h 9"/>
                  <a:gd name="T2" fmla="*/ 9 w 9"/>
                  <a:gd name="T3" fmla="*/ 5 h 9"/>
                  <a:gd name="T4" fmla="*/ 0 w 9"/>
                  <a:gd name="T5" fmla="*/ 0 h 9"/>
                  <a:gd name="T6" fmla="*/ 3 w 9"/>
                  <a:gd name="T7" fmla="*/ 5 h 9"/>
                  <a:gd name="T8" fmla="*/ 0 w 9"/>
                  <a:gd name="T9" fmla="*/ 9 h 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 h="9">
                    <a:moveTo>
                      <a:pt x="0" y="9"/>
                    </a:moveTo>
                    <a:lnTo>
                      <a:pt x="9" y="5"/>
                    </a:lnTo>
                    <a:lnTo>
                      <a:pt x="0" y="0"/>
                    </a:lnTo>
                    <a:lnTo>
                      <a:pt x="3" y="5"/>
                    </a:lnTo>
                    <a:lnTo>
                      <a:pt x="0" y="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50187" name="Rectangle 99"/>
            <xdr:cNvSpPr>
              <a:spLocks noChangeArrowheads="1"/>
            </xdr:cNvSpPr>
          </xdr:nvSpPr>
          <xdr:spPr bwMode="auto">
            <a:xfrm>
              <a:off x="336" y="278"/>
              <a:ext cx="48" cy="1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4" name="Rectangle 100"/>
            <xdr:cNvSpPr>
              <a:spLocks noChangeArrowheads="1"/>
            </xdr:cNvSpPr>
          </xdr:nvSpPr>
          <xdr:spPr bwMode="auto">
            <a:xfrm>
              <a:off x="339" y="279"/>
              <a:ext cx="39"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HG丸ｺﾞｼｯｸM-PRO"/>
                  <a:ea typeface="HG丸ｺﾞｼｯｸM-PRO"/>
                </a:rPr>
                <a:t>480以下</a:t>
              </a:r>
            </a:p>
          </xdr:txBody>
        </xdr:sp>
        <xdr:sp macro="" textlink="">
          <xdr:nvSpPr>
            <xdr:cNvPr id="50189" name="Rectangle 101"/>
            <xdr:cNvSpPr>
              <a:spLocks noChangeArrowheads="1"/>
            </xdr:cNvSpPr>
          </xdr:nvSpPr>
          <xdr:spPr bwMode="auto">
            <a:xfrm>
              <a:off x="398" y="69"/>
              <a:ext cx="3" cy="12"/>
            </a:xfrm>
            <a:prstGeom prst="rect">
              <a:avLst/>
            </a:prstGeom>
            <a:solidFill>
              <a:srgbClr val="FFFFFF"/>
            </a:solidFill>
            <a:ln w="9525" cap="rnd">
              <a:solidFill>
                <a:srgbClr val="000000"/>
              </a:solidFill>
              <a:miter lim="800000"/>
              <a:headEnd/>
              <a:tailEnd/>
            </a:ln>
          </xdr:spPr>
        </xdr:sp>
        <xdr:sp macro="" textlink="">
          <xdr:nvSpPr>
            <xdr:cNvPr id="50190" name="Rectangle 102"/>
            <xdr:cNvSpPr>
              <a:spLocks noChangeArrowheads="1"/>
            </xdr:cNvSpPr>
          </xdr:nvSpPr>
          <xdr:spPr bwMode="auto">
            <a:xfrm>
              <a:off x="289" y="69"/>
              <a:ext cx="3" cy="12"/>
            </a:xfrm>
            <a:prstGeom prst="rect">
              <a:avLst/>
            </a:prstGeom>
            <a:solidFill>
              <a:srgbClr val="FFFFFF"/>
            </a:solidFill>
            <a:ln w="9525" cap="rnd">
              <a:solidFill>
                <a:srgbClr val="000000"/>
              </a:solidFill>
              <a:miter lim="800000"/>
              <a:headEnd/>
              <a:tailEnd/>
            </a:ln>
          </xdr:spPr>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257175</xdr:colOff>
      <xdr:row>6</xdr:row>
      <xdr:rowOff>161925</xdr:rowOff>
    </xdr:from>
    <xdr:to>
      <xdr:col>5</xdr:col>
      <xdr:colOff>247650</xdr:colOff>
      <xdr:row>48</xdr:row>
      <xdr:rowOff>66675</xdr:rowOff>
    </xdr:to>
    <xdr:pic>
      <xdr:nvPicPr>
        <xdr:cNvPr id="3760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1238250"/>
          <a:ext cx="3419475" cy="710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21</xdr:row>
      <xdr:rowOff>38100</xdr:rowOff>
    </xdr:from>
    <xdr:to>
      <xdr:col>5</xdr:col>
      <xdr:colOff>180975</xdr:colOff>
      <xdr:row>22</xdr:row>
      <xdr:rowOff>19050</xdr:rowOff>
    </xdr:to>
    <xdr:sp macro="" textlink="">
      <xdr:nvSpPr>
        <xdr:cNvPr id="37606" name="Rectangle 4"/>
        <xdr:cNvSpPr>
          <a:spLocks noChangeArrowheads="1"/>
        </xdr:cNvSpPr>
      </xdr:nvSpPr>
      <xdr:spPr bwMode="auto">
        <a:xfrm>
          <a:off x="3609975" y="368617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361950</xdr:colOff>
      <xdr:row>25</xdr:row>
      <xdr:rowOff>57150</xdr:rowOff>
    </xdr:from>
    <xdr:to>
      <xdr:col>5</xdr:col>
      <xdr:colOff>476250</xdr:colOff>
      <xdr:row>26</xdr:row>
      <xdr:rowOff>123825</xdr:rowOff>
    </xdr:to>
    <xdr:sp macro="" textlink="">
      <xdr:nvSpPr>
        <xdr:cNvPr id="37607" name="Rectangle 5"/>
        <xdr:cNvSpPr>
          <a:spLocks noChangeArrowheads="1"/>
        </xdr:cNvSpPr>
      </xdr:nvSpPr>
      <xdr:spPr bwMode="auto">
        <a:xfrm>
          <a:off x="3105150" y="4391025"/>
          <a:ext cx="8001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647700</xdr:colOff>
      <xdr:row>22</xdr:row>
      <xdr:rowOff>57150</xdr:rowOff>
    </xdr:from>
    <xdr:to>
      <xdr:col>7</xdr:col>
      <xdr:colOff>9525</xdr:colOff>
      <xdr:row>24</xdr:row>
      <xdr:rowOff>28575</xdr:rowOff>
    </xdr:to>
    <xdr:sp macro="" textlink="">
      <xdr:nvSpPr>
        <xdr:cNvPr id="37608" name="Rectangle 12"/>
        <xdr:cNvSpPr>
          <a:spLocks noChangeArrowheads="1"/>
        </xdr:cNvSpPr>
      </xdr:nvSpPr>
      <xdr:spPr bwMode="auto">
        <a:xfrm rot="18901694" flipH="1">
          <a:off x="4819650" y="3876675"/>
          <a:ext cx="47625" cy="314325"/>
        </a:xfrm>
        <a:prstGeom prst="rect">
          <a:avLst/>
        </a:prstGeom>
        <a:solidFill>
          <a:srgbClr val="008000"/>
        </a:solidFill>
        <a:ln w="9525">
          <a:solidFill>
            <a:srgbClr val="000000"/>
          </a:solidFill>
          <a:miter lim="800000"/>
          <a:headEnd/>
          <a:tailEnd/>
        </a:ln>
      </xdr:spPr>
    </xdr:sp>
    <xdr:clientData/>
  </xdr:twoCellAnchor>
  <xdr:twoCellAnchor>
    <xdr:from>
      <xdr:col>6</xdr:col>
      <xdr:colOff>409575</xdr:colOff>
      <xdr:row>22</xdr:row>
      <xdr:rowOff>161925</xdr:rowOff>
    </xdr:from>
    <xdr:to>
      <xdr:col>6</xdr:col>
      <xdr:colOff>619125</xdr:colOff>
      <xdr:row>24</xdr:row>
      <xdr:rowOff>0</xdr:rowOff>
    </xdr:to>
    <xdr:sp macro="" textlink="">
      <xdr:nvSpPr>
        <xdr:cNvPr id="37609" name="Rectangle 13"/>
        <xdr:cNvSpPr>
          <a:spLocks noChangeArrowheads="1"/>
        </xdr:cNvSpPr>
      </xdr:nvSpPr>
      <xdr:spPr bwMode="auto">
        <a:xfrm>
          <a:off x="4581525" y="3981450"/>
          <a:ext cx="209550" cy="180975"/>
        </a:xfrm>
        <a:prstGeom prst="rect">
          <a:avLst/>
        </a:prstGeom>
        <a:solidFill>
          <a:srgbClr val="0000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466725</xdr:colOff>
      <xdr:row>22</xdr:row>
      <xdr:rowOff>0</xdr:rowOff>
    </xdr:from>
    <xdr:to>
      <xdr:col>6</xdr:col>
      <xdr:colOff>571500</xdr:colOff>
      <xdr:row>22</xdr:row>
      <xdr:rowOff>114300</xdr:rowOff>
    </xdr:to>
    <xdr:grpSp>
      <xdr:nvGrpSpPr>
        <xdr:cNvPr id="37610" name="Group 14"/>
        <xdr:cNvGrpSpPr>
          <a:grpSpLocks/>
        </xdr:cNvGrpSpPr>
      </xdr:nvGrpSpPr>
      <xdr:grpSpPr bwMode="auto">
        <a:xfrm>
          <a:off x="4638675" y="3819525"/>
          <a:ext cx="104775" cy="114300"/>
          <a:chOff x="598" y="137"/>
          <a:chExt cx="19" cy="22"/>
        </a:xfrm>
      </xdr:grpSpPr>
      <xdr:sp macro="" textlink="">
        <xdr:nvSpPr>
          <xdr:cNvPr id="37665" name="Oval 15"/>
          <xdr:cNvSpPr>
            <a:spLocks noChangeArrowheads="1"/>
          </xdr:cNvSpPr>
        </xdr:nvSpPr>
        <xdr:spPr bwMode="auto">
          <a:xfrm>
            <a:off x="598" y="139"/>
            <a:ext cx="18" cy="18"/>
          </a:xfrm>
          <a:prstGeom prst="ellipse">
            <a:avLst/>
          </a:prstGeom>
          <a:solidFill>
            <a:srgbClr val="000000"/>
          </a:solidFill>
          <a:ln w="9525">
            <a:solidFill>
              <a:srgbClr val="000000"/>
            </a:solidFill>
            <a:round/>
            <a:headEnd/>
            <a:tailEnd/>
          </a:ln>
        </xdr:spPr>
      </xdr:sp>
      <xdr:sp macro="" textlink="">
        <xdr:nvSpPr>
          <xdr:cNvPr id="37666" name="Rectangle 16"/>
          <xdr:cNvSpPr>
            <a:spLocks noChangeArrowheads="1"/>
          </xdr:cNvSpPr>
        </xdr:nvSpPr>
        <xdr:spPr bwMode="auto">
          <a:xfrm>
            <a:off x="608" y="137"/>
            <a:ext cx="9" cy="2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67" name="Oval 17"/>
          <xdr:cNvSpPr>
            <a:spLocks noChangeArrowheads="1"/>
          </xdr:cNvSpPr>
        </xdr:nvSpPr>
        <xdr:spPr bwMode="auto">
          <a:xfrm>
            <a:off x="598" y="139"/>
            <a:ext cx="18" cy="18"/>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495300</xdr:colOff>
      <xdr:row>22</xdr:row>
      <xdr:rowOff>104775</xdr:rowOff>
    </xdr:from>
    <xdr:to>
      <xdr:col>6</xdr:col>
      <xdr:colOff>542925</xdr:colOff>
      <xdr:row>24</xdr:row>
      <xdr:rowOff>76200</xdr:rowOff>
    </xdr:to>
    <xdr:sp macro="" textlink="">
      <xdr:nvSpPr>
        <xdr:cNvPr id="37611" name="Rectangle 18"/>
        <xdr:cNvSpPr>
          <a:spLocks noChangeArrowheads="1"/>
        </xdr:cNvSpPr>
      </xdr:nvSpPr>
      <xdr:spPr bwMode="auto">
        <a:xfrm>
          <a:off x="4667250" y="3924300"/>
          <a:ext cx="47625" cy="314325"/>
        </a:xfrm>
        <a:prstGeom prst="rect">
          <a:avLst/>
        </a:prstGeom>
        <a:solidFill>
          <a:srgbClr val="0000FF"/>
        </a:solidFill>
        <a:ln w="9525">
          <a:solidFill>
            <a:srgbClr val="000000"/>
          </a:solidFill>
          <a:miter lim="800000"/>
          <a:headEnd/>
          <a:tailEnd/>
        </a:ln>
      </xdr:spPr>
    </xdr:sp>
    <xdr:clientData/>
  </xdr:twoCellAnchor>
  <xdr:twoCellAnchor>
    <xdr:from>
      <xdr:col>6</xdr:col>
      <xdr:colOff>466725</xdr:colOff>
      <xdr:row>20</xdr:row>
      <xdr:rowOff>66675</xdr:rowOff>
    </xdr:from>
    <xdr:to>
      <xdr:col>7</xdr:col>
      <xdr:colOff>314325</xdr:colOff>
      <xdr:row>20</xdr:row>
      <xdr:rowOff>66675</xdr:rowOff>
    </xdr:to>
    <xdr:sp macro="" textlink="">
      <xdr:nvSpPr>
        <xdr:cNvPr id="37612" name="Line 19"/>
        <xdr:cNvSpPr>
          <a:spLocks noChangeShapeType="1"/>
        </xdr:cNvSpPr>
      </xdr:nvSpPr>
      <xdr:spPr bwMode="auto">
        <a:xfrm flipH="1">
          <a:off x="4638675" y="3543300"/>
          <a:ext cx="533400" cy="0"/>
        </a:xfrm>
        <a:prstGeom prst="line">
          <a:avLst/>
        </a:prstGeom>
        <a:noFill/>
        <a:ln w="3175">
          <a:solidFill>
            <a:srgbClr val="000000"/>
          </a:solidFill>
          <a:round/>
          <a:headEnd/>
          <a:tailEnd type="none" w="med"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571500</xdr:colOff>
      <xdr:row>22</xdr:row>
      <xdr:rowOff>57150</xdr:rowOff>
    </xdr:from>
    <xdr:to>
      <xdr:col>7</xdr:col>
      <xdr:colOff>342900</xdr:colOff>
      <xdr:row>22</xdr:row>
      <xdr:rowOff>57150</xdr:rowOff>
    </xdr:to>
    <xdr:sp macro="" textlink="">
      <xdr:nvSpPr>
        <xdr:cNvPr id="37613" name="Line 20"/>
        <xdr:cNvSpPr>
          <a:spLocks noChangeShapeType="1"/>
        </xdr:cNvSpPr>
      </xdr:nvSpPr>
      <xdr:spPr bwMode="auto">
        <a:xfrm flipH="1">
          <a:off x="4743450" y="3876675"/>
          <a:ext cx="457200" cy="0"/>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447675</xdr:colOff>
      <xdr:row>24</xdr:row>
      <xdr:rowOff>47625</xdr:rowOff>
    </xdr:from>
    <xdr:to>
      <xdr:col>7</xdr:col>
      <xdr:colOff>295275</xdr:colOff>
      <xdr:row>24</xdr:row>
      <xdr:rowOff>47625</xdr:rowOff>
    </xdr:to>
    <xdr:sp macro="" textlink="">
      <xdr:nvSpPr>
        <xdr:cNvPr id="37614" name="Line 21"/>
        <xdr:cNvSpPr>
          <a:spLocks noChangeShapeType="1"/>
        </xdr:cNvSpPr>
      </xdr:nvSpPr>
      <xdr:spPr bwMode="auto">
        <a:xfrm flipH="1">
          <a:off x="4619625" y="4210050"/>
          <a:ext cx="533400" cy="0"/>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171450</xdr:colOff>
      <xdr:row>22</xdr:row>
      <xdr:rowOff>57150</xdr:rowOff>
    </xdr:from>
    <xdr:to>
      <xdr:col>6</xdr:col>
      <xdr:colOff>428625</xdr:colOff>
      <xdr:row>22</xdr:row>
      <xdr:rowOff>57150</xdr:rowOff>
    </xdr:to>
    <xdr:sp macro="" textlink="">
      <xdr:nvSpPr>
        <xdr:cNvPr id="37615" name="Line 22"/>
        <xdr:cNvSpPr>
          <a:spLocks noChangeShapeType="1"/>
        </xdr:cNvSpPr>
      </xdr:nvSpPr>
      <xdr:spPr bwMode="auto">
        <a:xfrm flipH="1" flipV="1">
          <a:off x="4343400" y="3876675"/>
          <a:ext cx="257175" cy="0"/>
        </a:xfrm>
        <a:prstGeom prst="line">
          <a:avLst/>
        </a:prstGeom>
        <a:noFill/>
        <a:ln w="9525">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390525</xdr:colOff>
      <xdr:row>24</xdr:row>
      <xdr:rowOff>76200</xdr:rowOff>
    </xdr:from>
    <xdr:to>
      <xdr:col>8</xdr:col>
      <xdr:colOff>476250</xdr:colOff>
      <xdr:row>25</xdr:row>
      <xdr:rowOff>142875</xdr:rowOff>
    </xdr:to>
    <xdr:sp macro="" textlink="">
      <xdr:nvSpPr>
        <xdr:cNvPr id="16" name="Text Box 23"/>
        <xdr:cNvSpPr txBox="1">
          <a:spLocks noChangeArrowheads="1"/>
        </xdr:cNvSpPr>
      </xdr:nvSpPr>
      <xdr:spPr bwMode="auto">
        <a:xfrm>
          <a:off x="5248275" y="423862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FF"/>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ゴシック"/>
              <a:ea typeface="ＭＳ Ｐゴシック"/>
            </a:rPr>
            <a:t>ＶＣＴ</a:t>
          </a: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6</xdr:col>
      <xdr:colOff>447675</xdr:colOff>
      <xdr:row>20</xdr:row>
      <xdr:rowOff>114300</xdr:rowOff>
    </xdr:from>
    <xdr:to>
      <xdr:col>7</xdr:col>
      <xdr:colOff>285750</xdr:colOff>
      <xdr:row>22</xdr:row>
      <xdr:rowOff>142875</xdr:rowOff>
    </xdr:to>
    <xdr:sp macro="" textlink="">
      <xdr:nvSpPr>
        <xdr:cNvPr id="17" name="Text Box 24"/>
        <xdr:cNvSpPr txBox="1">
          <a:spLocks noChangeArrowheads="1"/>
        </xdr:cNvSpPr>
      </xdr:nvSpPr>
      <xdr:spPr bwMode="auto">
        <a:xfrm>
          <a:off x="4619625" y="3590925"/>
          <a:ext cx="5238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ゴシック"/>
              <a:ea typeface="ＭＳ Ｐゴシック"/>
            </a:rPr>
            <a:t>１号柱</a:t>
          </a: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7</xdr:col>
      <xdr:colOff>266700</xdr:colOff>
      <xdr:row>19</xdr:row>
      <xdr:rowOff>114300</xdr:rowOff>
    </xdr:from>
    <xdr:to>
      <xdr:col>9</xdr:col>
      <xdr:colOff>123825</xdr:colOff>
      <xdr:row>21</xdr:row>
      <xdr:rowOff>123825</xdr:rowOff>
    </xdr:to>
    <xdr:sp macro="" textlink="">
      <xdr:nvSpPr>
        <xdr:cNvPr id="18" name="Text Box 25"/>
        <xdr:cNvSpPr txBox="1">
          <a:spLocks noChangeArrowheads="1"/>
        </xdr:cNvSpPr>
      </xdr:nvSpPr>
      <xdr:spPr bwMode="auto">
        <a:xfrm>
          <a:off x="5124450" y="3419475"/>
          <a:ext cx="12287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800"/>
            </a:lnSpc>
            <a:defRPr sz="1000"/>
          </a:pPr>
          <a:r>
            <a:rPr lang="ja-JP" altLang="en-US" sz="800" b="0" i="0" u="none" strike="noStrike" baseline="0">
              <a:solidFill>
                <a:srgbClr val="000000"/>
              </a:solidFill>
              <a:latin typeface="ＭＳ Ｐゴシック"/>
              <a:ea typeface="ＭＳ Ｐゴシック"/>
            </a:rPr>
            <a:t>高圧</a:t>
          </a:r>
        </a:p>
        <a:p>
          <a:pPr algn="l" rtl="0">
            <a:lnSpc>
              <a:spcPts val="800"/>
            </a:lnSpc>
            <a:defRPr sz="1000"/>
          </a:pPr>
          <a:r>
            <a:rPr lang="ja-JP" altLang="en-US" sz="800" b="0" i="0" u="none" strike="noStrike" baseline="0">
              <a:solidFill>
                <a:srgbClr val="000000"/>
              </a:solidFill>
              <a:latin typeface="ＭＳ Ｐゴシック"/>
              <a:ea typeface="ＭＳ Ｐゴシック"/>
            </a:rPr>
            <a:t>架空引込線</a:t>
          </a:r>
        </a:p>
        <a:p>
          <a:pPr algn="l" rtl="0">
            <a:lnSpc>
              <a:spcPts val="8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5</xdr:col>
      <xdr:colOff>504825</xdr:colOff>
      <xdr:row>20</xdr:row>
      <xdr:rowOff>114300</xdr:rowOff>
    </xdr:from>
    <xdr:to>
      <xdr:col>6</xdr:col>
      <xdr:colOff>523875</xdr:colOff>
      <xdr:row>22</xdr:row>
      <xdr:rowOff>38100</xdr:rowOff>
    </xdr:to>
    <xdr:sp macro="" textlink="">
      <xdr:nvSpPr>
        <xdr:cNvPr id="19" name="Text Box 26"/>
        <xdr:cNvSpPr txBox="1">
          <a:spLocks noChangeArrowheads="1"/>
        </xdr:cNvSpPr>
      </xdr:nvSpPr>
      <xdr:spPr bwMode="auto">
        <a:xfrm>
          <a:off x="3933825" y="3590925"/>
          <a:ext cx="762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ゴシック"/>
              <a:ea typeface="ＭＳ Ｐゴシック"/>
            </a:rPr>
            <a:t>地支線</a:t>
          </a: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6</xdr:col>
      <xdr:colOff>304800</xdr:colOff>
      <xdr:row>24</xdr:row>
      <xdr:rowOff>95250</xdr:rowOff>
    </xdr:from>
    <xdr:to>
      <xdr:col>7</xdr:col>
      <xdr:colOff>323850</xdr:colOff>
      <xdr:row>25</xdr:row>
      <xdr:rowOff>133350</xdr:rowOff>
    </xdr:to>
    <xdr:sp macro="" textlink="">
      <xdr:nvSpPr>
        <xdr:cNvPr id="20" name="Text Box 27"/>
        <xdr:cNvSpPr txBox="1">
          <a:spLocks noChangeArrowheads="1"/>
        </xdr:cNvSpPr>
      </xdr:nvSpPr>
      <xdr:spPr bwMode="auto">
        <a:xfrm>
          <a:off x="4476750" y="42576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FF"/>
              </a:solidFill>
              <a:latin typeface="Century"/>
            </a:rPr>
            <a:t>90</a:t>
          </a:r>
          <a:r>
            <a:rPr lang="ja-JP" altLang="en-US" sz="800" b="0" i="0" u="none" strike="noStrike" baseline="0">
              <a:solidFill>
                <a:srgbClr val="0000FF"/>
              </a:solidFill>
              <a:latin typeface="ＭＳ 明朝"/>
              <a:ea typeface="ＭＳ 明朝"/>
            </a:rPr>
            <a:t>°</a:t>
          </a:r>
          <a:endParaRPr lang="ja-JP" altLang="en-US" sz="800" b="0" i="0" u="none" strike="noStrike" baseline="0">
            <a:solidFill>
              <a:srgbClr val="0000FF"/>
            </a:solidFill>
            <a:latin typeface="Times New Roman"/>
            <a:ea typeface="ＭＳ 明朝"/>
            <a:cs typeface="Times New Roman"/>
          </a:endParaRPr>
        </a:p>
        <a:p>
          <a:pPr algn="l" rtl="0">
            <a:lnSpc>
              <a:spcPts val="700"/>
            </a:lnSpc>
            <a:defRPr sz="1000"/>
          </a:pPr>
          <a:endParaRPr lang="ja-JP" altLang="en-US" sz="800" b="0" i="0" u="none" strike="noStrike" baseline="0">
            <a:solidFill>
              <a:srgbClr val="0000FF"/>
            </a:solidFill>
            <a:latin typeface="Times New Roman"/>
            <a:cs typeface="Times New Roman"/>
          </a:endParaRPr>
        </a:p>
      </xdr:txBody>
    </xdr:sp>
    <xdr:clientData/>
  </xdr:twoCellAnchor>
  <xdr:twoCellAnchor>
    <xdr:from>
      <xdr:col>5</xdr:col>
      <xdr:colOff>428625</xdr:colOff>
      <xdr:row>22</xdr:row>
      <xdr:rowOff>0</xdr:rowOff>
    </xdr:from>
    <xdr:to>
      <xdr:col>6</xdr:col>
      <xdr:colOff>76200</xdr:colOff>
      <xdr:row>22</xdr:row>
      <xdr:rowOff>123825</xdr:rowOff>
    </xdr:to>
    <xdr:sp macro="" textlink="">
      <xdr:nvSpPr>
        <xdr:cNvPr id="21" name="Text Box 28"/>
        <xdr:cNvSpPr txBox="1">
          <a:spLocks noChangeArrowheads="1"/>
        </xdr:cNvSpPr>
      </xdr:nvSpPr>
      <xdr:spPr bwMode="auto">
        <a:xfrm>
          <a:off x="3857625" y="3819525"/>
          <a:ext cx="390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ＰＡＳ</a:t>
          </a:r>
          <a:endParaRPr lang="ja-JP" altLang="en-US" sz="800" b="0" i="0" u="none" strike="noStrike" baseline="0">
            <a:solidFill>
              <a:srgbClr val="000000"/>
            </a:solidFill>
            <a:latin typeface="Times New Roman"/>
            <a:ea typeface="ＭＳ 明朝"/>
            <a:cs typeface="Times New Roman"/>
          </a:endParaRPr>
        </a:p>
        <a:p>
          <a:pPr algn="l" rtl="0">
            <a:defRPr sz="1000"/>
          </a:pPr>
          <a:endParaRPr lang="ja-JP" altLang="en-US" sz="800" b="0" i="0" u="none" strike="noStrike" baseline="0">
            <a:solidFill>
              <a:srgbClr val="000000"/>
            </a:solidFill>
            <a:latin typeface="Times New Roman"/>
            <a:cs typeface="Times New Roman"/>
          </a:endParaRPr>
        </a:p>
      </xdr:txBody>
    </xdr:sp>
    <xdr:clientData/>
  </xdr:twoCellAnchor>
  <xdr:twoCellAnchor>
    <xdr:from>
      <xdr:col>6</xdr:col>
      <xdr:colOff>323850</xdr:colOff>
      <xdr:row>22</xdr:row>
      <xdr:rowOff>57150</xdr:rowOff>
    </xdr:from>
    <xdr:to>
      <xdr:col>6</xdr:col>
      <xdr:colOff>371475</xdr:colOff>
      <xdr:row>24</xdr:row>
      <xdr:rowOff>28575</xdr:rowOff>
    </xdr:to>
    <xdr:sp macro="" textlink="">
      <xdr:nvSpPr>
        <xdr:cNvPr id="37622" name="Rectangle 29"/>
        <xdr:cNvSpPr>
          <a:spLocks noChangeArrowheads="1"/>
        </xdr:cNvSpPr>
      </xdr:nvSpPr>
      <xdr:spPr bwMode="auto">
        <a:xfrm rot="2698306">
          <a:off x="4495800" y="3876675"/>
          <a:ext cx="47625" cy="314325"/>
        </a:xfrm>
        <a:prstGeom prst="rect">
          <a:avLst/>
        </a:prstGeom>
        <a:solidFill>
          <a:srgbClr val="008000"/>
        </a:solidFill>
        <a:ln w="9525">
          <a:solidFill>
            <a:srgbClr val="000000"/>
          </a:solidFill>
          <a:miter lim="800000"/>
          <a:headEnd/>
          <a:tailEnd/>
        </a:ln>
      </xdr:spPr>
    </xdr:sp>
    <xdr:clientData/>
  </xdr:twoCellAnchor>
  <xdr:twoCellAnchor>
    <xdr:from>
      <xdr:col>6</xdr:col>
      <xdr:colOff>323850</xdr:colOff>
      <xdr:row>23</xdr:row>
      <xdr:rowOff>0</xdr:rowOff>
    </xdr:from>
    <xdr:to>
      <xdr:col>6</xdr:col>
      <xdr:colOff>533400</xdr:colOff>
      <xdr:row>23</xdr:row>
      <xdr:rowOff>133350</xdr:rowOff>
    </xdr:to>
    <xdr:sp macro="" textlink="">
      <xdr:nvSpPr>
        <xdr:cNvPr id="37623" name="Rectangle 30"/>
        <xdr:cNvSpPr>
          <a:spLocks noChangeArrowheads="1"/>
        </xdr:cNvSpPr>
      </xdr:nvSpPr>
      <xdr:spPr bwMode="auto">
        <a:xfrm>
          <a:off x="4495800" y="3990975"/>
          <a:ext cx="209550" cy="133350"/>
        </a:xfrm>
        <a:prstGeom prst="rect">
          <a:avLst/>
        </a:prstGeom>
        <a:solidFill>
          <a:srgbClr val="FFFFFF"/>
        </a:solidFill>
        <a:ln w="9525">
          <a:solidFill>
            <a:srgbClr val="000000"/>
          </a:solidFill>
          <a:miter lim="800000"/>
          <a:headEnd/>
          <a:tailEnd/>
        </a:ln>
      </xdr:spPr>
    </xdr:sp>
    <xdr:clientData/>
  </xdr:twoCellAnchor>
  <xdr:twoCellAnchor>
    <xdr:from>
      <xdr:col>6</xdr:col>
      <xdr:colOff>419100</xdr:colOff>
      <xdr:row>20</xdr:row>
      <xdr:rowOff>0</xdr:rowOff>
    </xdr:from>
    <xdr:to>
      <xdr:col>6</xdr:col>
      <xdr:colOff>466725</xdr:colOff>
      <xdr:row>24</xdr:row>
      <xdr:rowOff>114300</xdr:rowOff>
    </xdr:to>
    <xdr:sp macro="" textlink="">
      <xdr:nvSpPr>
        <xdr:cNvPr id="37624" name="Rectangle 31"/>
        <xdr:cNvSpPr>
          <a:spLocks noChangeArrowheads="1"/>
        </xdr:cNvSpPr>
      </xdr:nvSpPr>
      <xdr:spPr bwMode="auto">
        <a:xfrm>
          <a:off x="4591050" y="3476625"/>
          <a:ext cx="47625" cy="800100"/>
        </a:xfrm>
        <a:prstGeom prst="rect">
          <a:avLst/>
        </a:prstGeom>
        <a:solidFill>
          <a:srgbClr val="FFFFFF"/>
        </a:solidFill>
        <a:ln w="9525">
          <a:solidFill>
            <a:srgbClr val="000000"/>
          </a:solidFill>
          <a:miter lim="800000"/>
          <a:headEnd/>
          <a:tailEnd/>
        </a:ln>
      </xdr:spPr>
    </xdr:sp>
    <xdr:clientData/>
  </xdr:twoCellAnchor>
  <xdr:twoCellAnchor>
    <xdr:from>
      <xdr:col>7</xdr:col>
      <xdr:colOff>76200</xdr:colOff>
      <xdr:row>22</xdr:row>
      <xdr:rowOff>85725</xdr:rowOff>
    </xdr:from>
    <xdr:to>
      <xdr:col>7</xdr:col>
      <xdr:colOff>133350</xdr:colOff>
      <xdr:row>23</xdr:row>
      <xdr:rowOff>47625</xdr:rowOff>
    </xdr:to>
    <xdr:sp macro="" textlink="">
      <xdr:nvSpPr>
        <xdr:cNvPr id="37625" name="Freeform 32"/>
        <xdr:cNvSpPr>
          <a:spLocks/>
        </xdr:cNvSpPr>
      </xdr:nvSpPr>
      <xdr:spPr bwMode="auto">
        <a:xfrm>
          <a:off x="4933950" y="3905250"/>
          <a:ext cx="57150" cy="133350"/>
        </a:xfrm>
        <a:custGeom>
          <a:avLst/>
          <a:gdLst>
            <a:gd name="T0" fmla="*/ 2147483646 w 142"/>
            <a:gd name="T1" fmla="*/ 0 h 330"/>
            <a:gd name="T2" fmla="*/ 2147483646 w 142"/>
            <a:gd name="T3" fmla="*/ 2147483646 h 330"/>
            <a:gd name="T4" fmla="*/ 0 w 142"/>
            <a:gd name="T5" fmla="*/ 2147483646 h 330"/>
            <a:gd name="T6" fmla="*/ 0 60000 65536"/>
            <a:gd name="T7" fmla="*/ 0 60000 65536"/>
            <a:gd name="T8" fmla="*/ 0 60000 65536"/>
          </a:gdLst>
          <a:ahLst/>
          <a:cxnLst>
            <a:cxn ang="T6">
              <a:pos x="T0" y="T1"/>
            </a:cxn>
            <a:cxn ang="T7">
              <a:pos x="T2" y="T3"/>
            </a:cxn>
            <a:cxn ang="T8">
              <a:pos x="T4" y="T5"/>
            </a:cxn>
          </a:cxnLst>
          <a:rect l="0" t="0" r="r" b="b"/>
          <a:pathLst>
            <a:path w="142" h="330">
              <a:moveTo>
                <a:pt x="135" y="0"/>
              </a:moveTo>
              <a:cubicBezTo>
                <a:pt x="138" y="66"/>
                <a:pt x="142" y="132"/>
                <a:pt x="120" y="187"/>
              </a:cubicBezTo>
              <a:cubicBezTo>
                <a:pt x="98" y="242"/>
                <a:pt x="49" y="286"/>
                <a:pt x="0" y="330"/>
              </a:cubicBezTo>
            </a:path>
          </a:pathLst>
        </a:custGeom>
        <a:noFill/>
        <a:ln w="9525">
          <a:solidFill>
            <a:srgbClr val="008000"/>
          </a:solidFill>
          <a:round/>
          <a:headEnd/>
          <a:tailEnd type="arrow" w="med" len="sm"/>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561975</xdr:colOff>
      <xdr:row>22</xdr:row>
      <xdr:rowOff>114300</xdr:rowOff>
    </xdr:from>
    <xdr:to>
      <xdr:col>7</xdr:col>
      <xdr:colOff>295275</xdr:colOff>
      <xdr:row>25</xdr:row>
      <xdr:rowOff>19050</xdr:rowOff>
    </xdr:to>
    <xdr:sp macro="" textlink="">
      <xdr:nvSpPr>
        <xdr:cNvPr id="37626" name="Freeform 33"/>
        <xdr:cNvSpPr>
          <a:spLocks/>
        </xdr:cNvSpPr>
      </xdr:nvSpPr>
      <xdr:spPr bwMode="auto">
        <a:xfrm>
          <a:off x="4733925" y="3933825"/>
          <a:ext cx="419100" cy="419100"/>
        </a:xfrm>
        <a:custGeom>
          <a:avLst/>
          <a:gdLst>
            <a:gd name="T0" fmla="*/ 2147483646 w 1132"/>
            <a:gd name="T1" fmla="*/ 0 h 1140"/>
            <a:gd name="T2" fmla="*/ 2147483646 w 1132"/>
            <a:gd name="T3" fmla="*/ 2147483646 h 1140"/>
            <a:gd name="T4" fmla="*/ 0 w 1132"/>
            <a:gd name="T5" fmla="*/ 2147483646 h 1140"/>
            <a:gd name="T6" fmla="*/ 0 60000 65536"/>
            <a:gd name="T7" fmla="*/ 0 60000 65536"/>
            <a:gd name="T8" fmla="*/ 0 60000 65536"/>
          </a:gdLst>
          <a:ahLst/>
          <a:cxnLst>
            <a:cxn ang="T6">
              <a:pos x="T0" y="T1"/>
            </a:cxn>
            <a:cxn ang="T7">
              <a:pos x="T2" y="T3"/>
            </a:cxn>
            <a:cxn ang="T8">
              <a:pos x="T4" y="T5"/>
            </a:cxn>
          </a:cxnLst>
          <a:rect l="0" t="0" r="r" b="b"/>
          <a:pathLst>
            <a:path w="1132" h="1140">
              <a:moveTo>
                <a:pt x="1132" y="0"/>
              </a:moveTo>
              <a:cubicBezTo>
                <a:pt x="1080" y="302"/>
                <a:pt x="1029" y="605"/>
                <a:pt x="840" y="795"/>
              </a:cubicBezTo>
              <a:cubicBezTo>
                <a:pt x="651" y="985"/>
                <a:pt x="325" y="1062"/>
                <a:pt x="0" y="1140"/>
              </a:cubicBezTo>
            </a:path>
          </a:pathLst>
        </a:custGeom>
        <a:noFill/>
        <a:ln w="9525">
          <a:solidFill>
            <a:srgbClr val="0000FF"/>
          </a:solidFill>
          <a:round/>
          <a:headEnd/>
          <a:tailEnd type="arrow" w="med" len="sm"/>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0</xdr:colOff>
      <xdr:row>22</xdr:row>
      <xdr:rowOff>133350</xdr:rowOff>
    </xdr:from>
    <xdr:to>
      <xdr:col>7</xdr:col>
      <xdr:colOff>457200</xdr:colOff>
      <xdr:row>24</xdr:row>
      <xdr:rowOff>0</xdr:rowOff>
    </xdr:to>
    <xdr:sp macro="" textlink="">
      <xdr:nvSpPr>
        <xdr:cNvPr id="27" name="Text Box 34"/>
        <xdr:cNvSpPr txBox="1">
          <a:spLocks noChangeArrowheads="1"/>
        </xdr:cNvSpPr>
      </xdr:nvSpPr>
      <xdr:spPr bwMode="auto">
        <a:xfrm>
          <a:off x="4857750" y="3952875"/>
          <a:ext cx="457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8000"/>
              </a:solidFill>
              <a:latin typeface="Century"/>
            </a:rPr>
            <a:t>45</a:t>
          </a:r>
          <a:r>
            <a:rPr lang="ja-JP" altLang="en-US" sz="800" b="0" i="0" u="none" strike="noStrike" baseline="0">
              <a:solidFill>
                <a:srgbClr val="008000"/>
              </a:solidFill>
              <a:latin typeface="ＭＳ 明朝"/>
              <a:ea typeface="ＭＳ 明朝"/>
            </a:rPr>
            <a:t>°</a:t>
          </a:r>
          <a:endParaRPr lang="ja-JP" altLang="en-US" sz="800" b="0" i="0" u="none" strike="noStrike" baseline="0">
            <a:solidFill>
              <a:srgbClr val="008000"/>
            </a:solidFill>
            <a:latin typeface="Times New Roman"/>
            <a:ea typeface="ＭＳ 明朝"/>
            <a:cs typeface="Times New Roman"/>
          </a:endParaRPr>
        </a:p>
        <a:p>
          <a:pPr algn="l" rtl="0">
            <a:lnSpc>
              <a:spcPts val="700"/>
            </a:lnSpc>
            <a:defRPr sz="1000"/>
          </a:pPr>
          <a:endParaRPr lang="ja-JP" altLang="en-US" sz="800" b="0" i="0" u="none" strike="noStrike" baseline="0">
            <a:solidFill>
              <a:srgbClr val="008000"/>
            </a:solidFill>
            <a:latin typeface="Times New Roman"/>
            <a:cs typeface="Times New Roman"/>
          </a:endParaRPr>
        </a:p>
      </xdr:txBody>
    </xdr:sp>
    <xdr:clientData/>
  </xdr:twoCellAnchor>
  <xdr:twoCellAnchor>
    <xdr:from>
      <xdr:col>6</xdr:col>
      <xdr:colOff>152400</xdr:colOff>
      <xdr:row>22</xdr:row>
      <xdr:rowOff>104775</xdr:rowOff>
    </xdr:from>
    <xdr:to>
      <xdr:col>7</xdr:col>
      <xdr:colOff>438150</xdr:colOff>
      <xdr:row>26</xdr:row>
      <xdr:rowOff>9525</xdr:rowOff>
    </xdr:to>
    <xdr:sp macro="" textlink="">
      <xdr:nvSpPr>
        <xdr:cNvPr id="37628" name="Freeform 35"/>
        <xdr:cNvSpPr>
          <a:spLocks/>
        </xdr:cNvSpPr>
      </xdr:nvSpPr>
      <xdr:spPr bwMode="auto">
        <a:xfrm>
          <a:off x="4324350" y="3924300"/>
          <a:ext cx="971550" cy="590550"/>
        </a:xfrm>
        <a:custGeom>
          <a:avLst/>
          <a:gdLst>
            <a:gd name="T0" fmla="*/ 2147483646 w 2303"/>
            <a:gd name="T1" fmla="*/ 0 h 1411"/>
            <a:gd name="T2" fmla="*/ 2147483646 w 2303"/>
            <a:gd name="T3" fmla="*/ 2147483646 h 1411"/>
            <a:gd name="T4" fmla="*/ 2147483646 w 2303"/>
            <a:gd name="T5" fmla="*/ 2147483646 h 1411"/>
            <a:gd name="T6" fmla="*/ 2147483646 w 2303"/>
            <a:gd name="T7" fmla="*/ 2147483646 h 1411"/>
            <a:gd name="T8" fmla="*/ 0 w 2303"/>
            <a:gd name="T9" fmla="*/ 2147483646 h 141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303" h="1411">
              <a:moveTo>
                <a:pt x="2303" y="0"/>
              </a:moveTo>
              <a:cubicBezTo>
                <a:pt x="2248" y="345"/>
                <a:pt x="2194" y="690"/>
                <a:pt x="1995" y="915"/>
              </a:cubicBezTo>
              <a:cubicBezTo>
                <a:pt x="1796" y="1140"/>
                <a:pt x="1370" y="1289"/>
                <a:pt x="1110" y="1350"/>
              </a:cubicBezTo>
              <a:cubicBezTo>
                <a:pt x="850" y="1411"/>
                <a:pt x="620" y="1344"/>
                <a:pt x="435" y="1283"/>
              </a:cubicBezTo>
              <a:cubicBezTo>
                <a:pt x="250" y="1222"/>
                <a:pt x="125" y="1102"/>
                <a:pt x="0" y="983"/>
              </a:cubicBezTo>
            </a:path>
          </a:pathLst>
        </a:custGeom>
        <a:noFill/>
        <a:ln w="9525">
          <a:solidFill>
            <a:srgbClr val="008000"/>
          </a:solidFill>
          <a:round/>
          <a:headEnd/>
          <a:tailEnd type="arrow" w="med" len="sm"/>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647700</xdr:colOff>
      <xdr:row>23</xdr:row>
      <xdr:rowOff>133350</xdr:rowOff>
    </xdr:from>
    <xdr:to>
      <xdr:col>6</xdr:col>
      <xdr:colOff>409575</xdr:colOff>
      <xdr:row>25</xdr:row>
      <xdr:rowOff>0</xdr:rowOff>
    </xdr:to>
    <xdr:sp macro="" textlink="">
      <xdr:nvSpPr>
        <xdr:cNvPr id="29" name="Text Box 36"/>
        <xdr:cNvSpPr txBox="1">
          <a:spLocks noChangeArrowheads="1"/>
        </xdr:cNvSpPr>
      </xdr:nvSpPr>
      <xdr:spPr bwMode="auto">
        <a:xfrm>
          <a:off x="4076700" y="4124325"/>
          <a:ext cx="5048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8000"/>
              </a:solidFill>
              <a:latin typeface="Century"/>
            </a:rPr>
            <a:t>135</a:t>
          </a:r>
          <a:r>
            <a:rPr lang="ja-JP" altLang="en-US" sz="800" b="0" i="0" u="none" strike="noStrike" baseline="0">
              <a:solidFill>
                <a:srgbClr val="008000"/>
              </a:solidFill>
              <a:latin typeface="ＭＳ Ｐ明朝"/>
              <a:ea typeface="ＭＳ Ｐ明朝"/>
            </a:rPr>
            <a:t>°</a:t>
          </a:r>
        </a:p>
      </xdr:txBody>
    </xdr:sp>
    <xdr:clientData/>
  </xdr:twoCellAnchor>
  <xdr:twoCellAnchor>
    <xdr:from>
      <xdr:col>4</xdr:col>
      <xdr:colOff>619125</xdr:colOff>
      <xdr:row>22</xdr:row>
      <xdr:rowOff>152400</xdr:rowOff>
    </xdr:from>
    <xdr:to>
      <xdr:col>7</xdr:col>
      <xdr:colOff>95250</xdr:colOff>
      <xdr:row>26</xdr:row>
      <xdr:rowOff>57150</xdr:rowOff>
    </xdr:to>
    <xdr:sp macro="" textlink="">
      <xdr:nvSpPr>
        <xdr:cNvPr id="30" name="Text Box 37"/>
        <xdr:cNvSpPr txBox="1">
          <a:spLocks noChangeArrowheads="1"/>
        </xdr:cNvSpPr>
      </xdr:nvSpPr>
      <xdr:spPr bwMode="auto">
        <a:xfrm>
          <a:off x="3362325" y="3971925"/>
          <a:ext cx="15906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900"/>
            </a:lnSpc>
            <a:defRPr sz="1000"/>
          </a:pPr>
          <a:r>
            <a:rPr lang="ja-JP" altLang="en-US" sz="800" b="0" i="0" u="none" strike="noStrike" baseline="0">
              <a:solidFill>
                <a:srgbClr val="000000"/>
              </a:solidFill>
              <a:latin typeface="ＭＳ Ｐゴシック"/>
              <a:ea typeface="ＭＳ Ｐゴシック"/>
            </a:rPr>
            <a:t>VCTﾘｰﾄﾞ線</a:t>
          </a:r>
        </a:p>
        <a:p>
          <a:pPr algn="l" rtl="0">
            <a:lnSpc>
              <a:spcPts val="900"/>
            </a:lnSpc>
            <a:defRPr sz="1000"/>
          </a:pPr>
          <a:r>
            <a:rPr lang="ja-JP" altLang="en-US" sz="800" b="0" i="0" u="none" strike="noStrike" baseline="0">
              <a:solidFill>
                <a:srgbClr val="000000"/>
              </a:solidFill>
              <a:latin typeface="ＭＳ Ｐゴシック"/>
              <a:ea typeface="ＭＳ Ｐゴシック"/>
            </a:rPr>
            <a:t>支持用腕金</a:t>
          </a:r>
        </a:p>
        <a:p>
          <a:pPr algn="l" rtl="0">
            <a:lnSpc>
              <a:spcPts val="900"/>
            </a:lnSpc>
            <a:defRPr sz="1000"/>
          </a:pPr>
          <a:r>
            <a:rPr lang="ja-JP" altLang="en-US" sz="800" b="0" i="0" u="none" strike="noStrike" baseline="0">
              <a:solidFill>
                <a:srgbClr val="000000"/>
              </a:solidFill>
              <a:latin typeface="ＭＳ Ｐゴシック"/>
              <a:ea typeface="ＭＳ Ｐゴシック"/>
            </a:rPr>
            <a:t>(PAS～VCT間）</a:t>
          </a:r>
        </a:p>
        <a:p>
          <a:pPr algn="l" rtl="0">
            <a:lnSpc>
              <a:spcPts val="900"/>
            </a:lnSpc>
            <a:defRPr sz="1000"/>
          </a:pPr>
          <a:endParaRPr lang="ja-JP" altLang="en-US"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5</xdr:col>
      <xdr:colOff>619125</xdr:colOff>
      <xdr:row>23</xdr:row>
      <xdr:rowOff>104775</xdr:rowOff>
    </xdr:from>
    <xdr:to>
      <xdr:col>6</xdr:col>
      <xdr:colOff>190500</xdr:colOff>
      <xdr:row>23</xdr:row>
      <xdr:rowOff>114300</xdr:rowOff>
    </xdr:to>
    <xdr:sp macro="" textlink="">
      <xdr:nvSpPr>
        <xdr:cNvPr id="37631" name="Line 38"/>
        <xdr:cNvSpPr>
          <a:spLocks noChangeShapeType="1"/>
        </xdr:cNvSpPr>
      </xdr:nvSpPr>
      <xdr:spPr bwMode="auto">
        <a:xfrm flipV="1">
          <a:off x="4048125" y="4095750"/>
          <a:ext cx="314325" cy="9525"/>
        </a:xfrm>
        <a:prstGeom prst="line">
          <a:avLst/>
        </a:prstGeom>
        <a:noFill/>
        <a:ln w="6350">
          <a:solidFill>
            <a:srgbClr val="000000"/>
          </a:solidFill>
          <a:round/>
          <a:headEnd/>
          <a:tailEnd type="arrow" w="sm" len="med"/>
        </a:ln>
        <a:extLst>
          <a:ext uri="{909E8E84-426E-40DD-AFC4-6F175D3DCCD1}">
            <a14:hiddenFill xmlns:a14="http://schemas.microsoft.com/office/drawing/2010/main">
              <a:noFill/>
            </a14:hiddenFill>
          </a:ext>
        </a:extLst>
      </xdr:spPr>
    </xdr:sp>
    <xdr:clientData/>
  </xdr:twoCellAnchor>
  <xdr:twoCellAnchor>
    <xdr:from>
      <xdr:col>6</xdr:col>
      <xdr:colOff>561975</xdr:colOff>
      <xdr:row>24</xdr:row>
      <xdr:rowOff>95250</xdr:rowOff>
    </xdr:from>
    <xdr:to>
      <xdr:col>7</xdr:col>
      <xdr:colOff>238125</xdr:colOff>
      <xdr:row>25</xdr:row>
      <xdr:rowOff>161925</xdr:rowOff>
    </xdr:to>
    <xdr:sp macro="" textlink="">
      <xdr:nvSpPr>
        <xdr:cNvPr id="37632" name="Line 39"/>
        <xdr:cNvSpPr>
          <a:spLocks noChangeShapeType="1"/>
        </xdr:cNvSpPr>
      </xdr:nvSpPr>
      <xdr:spPr bwMode="auto">
        <a:xfrm flipH="1" flipV="1">
          <a:off x="4733925" y="4257675"/>
          <a:ext cx="361950" cy="238125"/>
        </a:xfrm>
        <a:prstGeom prst="line">
          <a:avLst/>
        </a:prstGeom>
        <a:noFill/>
        <a:ln w="6350">
          <a:solidFill>
            <a:srgbClr val="000000"/>
          </a:solidFill>
          <a:round/>
          <a:headEnd/>
          <a:tailEnd type="arrow" w="sm" len="med"/>
        </a:ln>
        <a:extLst>
          <a:ext uri="{909E8E84-426E-40DD-AFC4-6F175D3DCCD1}">
            <a14:hiddenFill xmlns:a14="http://schemas.microsoft.com/office/drawing/2010/main">
              <a:noFill/>
            </a14:hiddenFill>
          </a:ext>
        </a:extLst>
      </xdr:spPr>
    </xdr:sp>
    <xdr:clientData/>
  </xdr:twoCellAnchor>
  <xdr:twoCellAnchor>
    <xdr:from>
      <xdr:col>6</xdr:col>
      <xdr:colOff>647700</xdr:colOff>
      <xdr:row>24</xdr:row>
      <xdr:rowOff>9525</xdr:rowOff>
    </xdr:from>
    <xdr:to>
      <xdr:col>7</xdr:col>
      <xdr:colOff>428625</xdr:colOff>
      <xdr:row>24</xdr:row>
      <xdr:rowOff>123825</xdr:rowOff>
    </xdr:to>
    <xdr:sp macro="" textlink="">
      <xdr:nvSpPr>
        <xdr:cNvPr id="37633" name="Line 40"/>
        <xdr:cNvSpPr>
          <a:spLocks noChangeShapeType="1"/>
        </xdr:cNvSpPr>
      </xdr:nvSpPr>
      <xdr:spPr bwMode="auto">
        <a:xfrm flipH="1" flipV="1">
          <a:off x="4819650" y="4171950"/>
          <a:ext cx="466725" cy="114300"/>
        </a:xfrm>
        <a:prstGeom prst="line">
          <a:avLst/>
        </a:prstGeom>
        <a:noFill/>
        <a:ln w="6350">
          <a:solidFill>
            <a:srgbClr val="000000"/>
          </a:solidFill>
          <a:round/>
          <a:headEnd/>
          <a:tailEnd type="arrow" w="sm" len="med"/>
        </a:ln>
        <a:extLst>
          <a:ext uri="{909E8E84-426E-40DD-AFC4-6F175D3DCCD1}">
            <a14:hiddenFill xmlns:a14="http://schemas.microsoft.com/office/drawing/2010/main">
              <a:noFill/>
            </a14:hiddenFill>
          </a:ext>
        </a:extLst>
      </xdr:spPr>
    </xdr:sp>
    <xdr:clientData/>
  </xdr:twoCellAnchor>
  <xdr:twoCellAnchor>
    <xdr:from>
      <xdr:col>7</xdr:col>
      <xdr:colOff>485775</xdr:colOff>
      <xdr:row>21</xdr:row>
      <xdr:rowOff>152400</xdr:rowOff>
    </xdr:from>
    <xdr:to>
      <xdr:col>9</xdr:col>
      <xdr:colOff>381000</xdr:colOff>
      <xdr:row>24</xdr:row>
      <xdr:rowOff>38100</xdr:rowOff>
    </xdr:to>
    <xdr:sp macro="" textlink="">
      <xdr:nvSpPr>
        <xdr:cNvPr id="34" name="Text Box 41"/>
        <xdr:cNvSpPr txBox="1">
          <a:spLocks noChangeArrowheads="1"/>
        </xdr:cNvSpPr>
      </xdr:nvSpPr>
      <xdr:spPr bwMode="auto">
        <a:xfrm>
          <a:off x="5343525" y="3800475"/>
          <a:ext cx="12668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ゴシック"/>
              <a:ea typeface="ＭＳ Ｐゴシック"/>
            </a:rPr>
            <a:t>VCTﾘｰﾄﾞ線</a:t>
          </a:r>
        </a:p>
        <a:p>
          <a:pPr algn="l" rtl="0">
            <a:defRPr sz="1000"/>
          </a:pPr>
          <a:r>
            <a:rPr lang="ja-JP" altLang="en-US" sz="800" b="0" i="0" u="none" strike="noStrike" baseline="0">
              <a:solidFill>
                <a:srgbClr val="000000"/>
              </a:solidFill>
              <a:latin typeface="ＭＳ Ｐゴシック"/>
              <a:ea typeface="ＭＳ Ｐゴシック"/>
            </a:rPr>
            <a:t>支持用腕金</a:t>
          </a:r>
        </a:p>
        <a:p>
          <a:pPr algn="l" rtl="0">
            <a:defRPr sz="1000"/>
          </a:pPr>
          <a:endParaRPr lang="ja-JP" altLang="en-US"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(VCT～ｹｰﾌﾞﾙ端末間)</a:t>
          </a: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7</xdr:col>
      <xdr:colOff>257175</xdr:colOff>
      <xdr:row>23</xdr:row>
      <xdr:rowOff>66675</xdr:rowOff>
    </xdr:from>
    <xdr:to>
      <xdr:col>7</xdr:col>
      <xdr:colOff>523875</xdr:colOff>
      <xdr:row>23</xdr:row>
      <xdr:rowOff>95250</xdr:rowOff>
    </xdr:to>
    <xdr:sp macro="" textlink="">
      <xdr:nvSpPr>
        <xdr:cNvPr id="37635" name="Line 42"/>
        <xdr:cNvSpPr>
          <a:spLocks noChangeShapeType="1"/>
        </xdr:cNvSpPr>
      </xdr:nvSpPr>
      <xdr:spPr bwMode="auto">
        <a:xfrm flipH="1">
          <a:off x="5114925" y="4057650"/>
          <a:ext cx="266700" cy="28575"/>
        </a:xfrm>
        <a:prstGeom prst="line">
          <a:avLst/>
        </a:prstGeom>
        <a:noFill/>
        <a:ln w="6350">
          <a:solidFill>
            <a:srgbClr val="000000"/>
          </a:solidFill>
          <a:round/>
          <a:headEnd/>
          <a:tailEnd type="arrow" w="sm" len="med"/>
        </a:ln>
        <a:extLst>
          <a:ext uri="{909E8E84-426E-40DD-AFC4-6F175D3DCCD1}">
            <a14:hiddenFill xmlns:a14="http://schemas.microsoft.com/office/drawing/2010/main">
              <a:noFill/>
            </a14:hiddenFill>
          </a:ext>
        </a:extLst>
      </xdr:spPr>
    </xdr:sp>
    <xdr:clientData/>
  </xdr:twoCellAnchor>
  <xdr:twoCellAnchor>
    <xdr:from>
      <xdr:col>2</xdr:col>
      <xdr:colOff>171450</xdr:colOff>
      <xdr:row>13</xdr:row>
      <xdr:rowOff>0</xdr:rowOff>
    </xdr:from>
    <xdr:to>
      <xdr:col>2</xdr:col>
      <xdr:colOff>209550</xdr:colOff>
      <xdr:row>13</xdr:row>
      <xdr:rowOff>114300</xdr:rowOff>
    </xdr:to>
    <xdr:sp macro="" textlink="">
      <xdr:nvSpPr>
        <xdr:cNvPr id="37636" name="Rectangle 117"/>
        <xdr:cNvSpPr>
          <a:spLocks noChangeArrowheads="1"/>
        </xdr:cNvSpPr>
      </xdr:nvSpPr>
      <xdr:spPr bwMode="auto">
        <a:xfrm>
          <a:off x="1543050" y="2276475"/>
          <a:ext cx="38100" cy="1143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266700</xdr:colOff>
      <xdr:row>13</xdr:row>
      <xdr:rowOff>0</xdr:rowOff>
    </xdr:from>
    <xdr:to>
      <xdr:col>2</xdr:col>
      <xdr:colOff>304800</xdr:colOff>
      <xdr:row>13</xdr:row>
      <xdr:rowOff>114300</xdr:rowOff>
    </xdr:to>
    <xdr:sp macro="" textlink="">
      <xdr:nvSpPr>
        <xdr:cNvPr id="37637" name="Rectangle 118"/>
        <xdr:cNvSpPr>
          <a:spLocks noChangeArrowheads="1"/>
        </xdr:cNvSpPr>
      </xdr:nvSpPr>
      <xdr:spPr bwMode="auto">
        <a:xfrm>
          <a:off x="1638300" y="2276475"/>
          <a:ext cx="38100" cy="1143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409575</xdr:colOff>
      <xdr:row>16</xdr:row>
      <xdr:rowOff>38100</xdr:rowOff>
    </xdr:from>
    <xdr:to>
      <xdr:col>3</xdr:col>
      <xdr:colOff>447675</xdr:colOff>
      <xdr:row>16</xdr:row>
      <xdr:rowOff>152400</xdr:rowOff>
    </xdr:to>
    <xdr:sp macro="" textlink="">
      <xdr:nvSpPr>
        <xdr:cNvPr id="37638" name="Rectangle 119"/>
        <xdr:cNvSpPr>
          <a:spLocks noChangeArrowheads="1"/>
        </xdr:cNvSpPr>
      </xdr:nvSpPr>
      <xdr:spPr bwMode="auto">
        <a:xfrm>
          <a:off x="2466975" y="2828925"/>
          <a:ext cx="38100" cy="1143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228600</xdr:colOff>
      <xdr:row>16</xdr:row>
      <xdr:rowOff>38100</xdr:rowOff>
    </xdr:from>
    <xdr:to>
      <xdr:col>3</xdr:col>
      <xdr:colOff>266700</xdr:colOff>
      <xdr:row>16</xdr:row>
      <xdr:rowOff>152400</xdr:rowOff>
    </xdr:to>
    <xdr:sp macro="" textlink="">
      <xdr:nvSpPr>
        <xdr:cNvPr id="37639" name="Rectangle 120"/>
        <xdr:cNvSpPr>
          <a:spLocks noChangeArrowheads="1"/>
        </xdr:cNvSpPr>
      </xdr:nvSpPr>
      <xdr:spPr bwMode="auto">
        <a:xfrm>
          <a:off x="2286000" y="2828925"/>
          <a:ext cx="38100" cy="1143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16</xdr:row>
      <xdr:rowOff>38100</xdr:rowOff>
    </xdr:from>
    <xdr:to>
      <xdr:col>3</xdr:col>
      <xdr:colOff>352425</xdr:colOff>
      <xdr:row>16</xdr:row>
      <xdr:rowOff>152400</xdr:rowOff>
    </xdr:to>
    <xdr:sp macro="" textlink="">
      <xdr:nvSpPr>
        <xdr:cNvPr id="37640" name="Rectangle 121"/>
        <xdr:cNvSpPr>
          <a:spLocks noChangeArrowheads="1"/>
        </xdr:cNvSpPr>
      </xdr:nvSpPr>
      <xdr:spPr bwMode="auto">
        <a:xfrm>
          <a:off x="2371725" y="2828925"/>
          <a:ext cx="38100" cy="1143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361950</xdr:colOff>
      <xdr:row>13</xdr:row>
      <xdr:rowOff>0</xdr:rowOff>
    </xdr:from>
    <xdr:to>
      <xdr:col>2</xdr:col>
      <xdr:colOff>400050</xdr:colOff>
      <xdr:row>13</xdr:row>
      <xdr:rowOff>114300</xdr:rowOff>
    </xdr:to>
    <xdr:sp macro="" textlink="">
      <xdr:nvSpPr>
        <xdr:cNvPr id="37641" name="Rectangle 123"/>
        <xdr:cNvSpPr>
          <a:spLocks noChangeArrowheads="1"/>
        </xdr:cNvSpPr>
      </xdr:nvSpPr>
      <xdr:spPr bwMode="auto">
        <a:xfrm>
          <a:off x="1733550" y="2276475"/>
          <a:ext cx="38100" cy="11430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0</xdr:colOff>
      <xdr:row>7</xdr:row>
      <xdr:rowOff>114300</xdr:rowOff>
    </xdr:from>
    <xdr:ext cx="1693220" cy="1326517"/>
    <xdr:sp macro="" textlink="">
      <xdr:nvSpPr>
        <xdr:cNvPr id="42" name="Text Box 125"/>
        <xdr:cNvSpPr txBox="1">
          <a:spLocks noChangeArrowheads="1"/>
        </xdr:cNvSpPr>
      </xdr:nvSpPr>
      <xdr:spPr bwMode="auto">
        <a:xfrm>
          <a:off x="4171950" y="1362075"/>
          <a:ext cx="1693220" cy="13265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FF0000"/>
              </a:solidFill>
              <a:latin typeface="ＪＳ明朝"/>
            </a:rPr>
            <a:t>【当社側工事】</a:t>
          </a:r>
        </a:p>
        <a:p>
          <a:pPr algn="l" rtl="0">
            <a:defRPr sz="1000"/>
          </a:pPr>
          <a:r>
            <a:rPr lang="ja-JP" altLang="en-US" sz="1000" b="0" i="0" u="none" strike="noStrike" baseline="0">
              <a:solidFill>
                <a:srgbClr val="000000"/>
              </a:solidFill>
              <a:latin typeface="ＪＳ明朝"/>
            </a:rPr>
            <a:t>●VCTの取付・</a:t>
          </a:r>
          <a:r>
            <a:rPr lang="ja-JP" altLang="en-US" sz="1000" b="0" i="0" u="none" strike="noStrike" baseline="0">
              <a:solidFill>
                <a:srgbClr val="FF0000"/>
              </a:solidFill>
              <a:latin typeface="ＪＳ明朝"/>
            </a:rPr>
            <a:t>接続</a:t>
          </a:r>
        </a:p>
        <a:p>
          <a:pPr algn="l" rtl="0">
            <a:defRPr sz="1000"/>
          </a:pPr>
          <a:r>
            <a:rPr lang="ja-JP" altLang="en-US" sz="1000" b="0" i="0" u="none" strike="noStrike" baseline="0">
              <a:solidFill>
                <a:srgbClr val="FF0000"/>
              </a:solidFill>
              <a:latin typeface="ＪＳ明朝"/>
            </a:rPr>
            <a:t>●VCTﾘｰﾄﾞ線にR型端子取付</a:t>
          </a:r>
        </a:p>
        <a:p>
          <a:pPr algn="l" rtl="0">
            <a:defRPr sz="1000"/>
          </a:pPr>
          <a:r>
            <a:rPr lang="ja-JP" altLang="en-US" sz="1000" b="0" i="0" u="none" strike="noStrike" baseline="0">
              <a:solidFill>
                <a:srgbClr val="FF0000"/>
              </a:solidFill>
              <a:latin typeface="ＪＳ明朝"/>
            </a:rPr>
            <a:t>（１次側・２次側：計６個）</a:t>
          </a:r>
        </a:p>
        <a:p>
          <a:pPr algn="l" rtl="0">
            <a:lnSpc>
              <a:spcPts val="1200"/>
            </a:lnSpc>
            <a:defRPr sz="1000"/>
          </a:pPr>
          <a:r>
            <a:rPr lang="ja-JP" altLang="en-US" sz="1000" b="0" i="0" u="none" strike="noStrike" baseline="0">
              <a:solidFill>
                <a:srgbClr val="000000"/>
              </a:solidFill>
              <a:latin typeface="ＪＳ明朝"/>
            </a:rPr>
            <a:t>●７芯ケーブルの接続・配線</a:t>
          </a:r>
        </a:p>
        <a:p>
          <a:pPr algn="l" rtl="0">
            <a:lnSpc>
              <a:spcPts val="1300"/>
            </a:lnSpc>
            <a:defRPr sz="1000"/>
          </a:pPr>
          <a:r>
            <a:rPr lang="ja-JP" altLang="en-US" sz="1000" b="1" i="0" u="none" strike="noStrike" baseline="0">
              <a:solidFill>
                <a:srgbClr val="FF0000"/>
              </a:solidFill>
              <a:latin typeface="ＪＳ明朝"/>
            </a:rPr>
            <a:t>※</a:t>
          </a:r>
          <a:r>
            <a:rPr lang="ja-JP" altLang="en-US" sz="1000" b="0" i="0" u="none" strike="noStrike" baseline="0">
              <a:solidFill>
                <a:srgbClr val="FF0000"/>
              </a:solidFill>
              <a:latin typeface="ＪＳ明朝"/>
            </a:rPr>
            <a:t>VCTﾘｰﾄﾞ線とお客様側電線と</a:t>
          </a:r>
        </a:p>
        <a:p>
          <a:pPr algn="l" rtl="0">
            <a:defRPr sz="1000"/>
          </a:pPr>
          <a:r>
            <a:rPr lang="ja-JP" altLang="en-US" sz="1000" b="0" i="0" u="none" strike="noStrike" baseline="0">
              <a:solidFill>
                <a:srgbClr val="FF0000"/>
              </a:solidFill>
              <a:latin typeface="ＪＳ明朝"/>
            </a:rPr>
            <a:t>の接続用ﾎﾞﾙﾄ類は当社にて</a:t>
          </a:r>
        </a:p>
        <a:p>
          <a:pPr algn="l" rtl="0">
            <a:lnSpc>
              <a:spcPts val="1200"/>
            </a:lnSpc>
            <a:defRPr sz="1000"/>
          </a:pPr>
          <a:r>
            <a:rPr lang="ja-JP" altLang="en-US" sz="1000" b="0" i="0" u="none" strike="noStrike" baseline="0">
              <a:solidFill>
                <a:srgbClr val="FF0000"/>
              </a:solidFill>
              <a:latin typeface="ＪＳ明朝"/>
            </a:rPr>
            <a:t>用意します</a:t>
          </a:r>
        </a:p>
      </xdr:txBody>
    </xdr:sp>
    <xdr:clientData/>
  </xdr:oneCellAnchor>
  <xdr:oneCellAnchor>
    <xdr:from>
      <xdr:col>6</xdr:col>
      <xdr:colOff>9525</xdr:colOff>
      <xdr:row>16</xdr:row>
      <xdr:rowOff>28575</xdr:rowOff>
    </xdr:from>
    <xdr:ext cx="1869019" cy="323359"/>
    <xdr:sp macro="" textlink="">
      <xdr:nvSpPr>
        <xdr:cNvPr id="43" name="Rectangle 126"/>
        <xdr:cNvSpPr>
          <a:spLocks noChangeArrowheads="1"/>
        </xdr:cNvSpPr>
      </xdr:nvSpPr>
      <xdr:spPr bwMode="auto">
        <a:xfrm>
          <a:off x="4181475" y="2819400"/>
          <a:ext cx="1859483" cy="351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lnSpc>
              <a:spcPts val="1200"/>
            </a:lnSpc>
            <a:defRPr sz="1000"/>
          </a:pPr>
          <a:r>
            <a:rPr lang="ja-JP" altLang="en-US" sz="1000" b="0" i="0" u="none" strike="noStrike" baseline="0">
              <a:solidFill>
                <a:srgbClr val="0000FF"/>
              </a:solidFill>
              <a:latin typeface="ＭＳ Ｐゴシック"/>
              <a:ea typeface="ＭＳ Ｐゴシック"/>
            </a:rPr>
            <a:t>【参考】VCT質量　：80ｋｇ（20・50A）</a:t>
          </a:r>
        </a:p>
        <a:p>
          <a:pPr algn="l" rtl="0">
            <a:lnSpc>
              <a:spcPts val="1100"/>
            </a:lnSpc>
            <a:defRPr sz="1000"/>
          </a:pPr>
          <a:r>
            <a:rPr lang="ja-JP" altLang="en-US" sz="1000" b="0" i="0" u="none" strike="noStrike" baseline="0">
              <a:solidFill>
                <a:srgbClr val="0000FF"/>
              </a:solidFill>
              <a:latin typeface="ＭＳ Ｐゴシック"/>
              <a:ea typeface="ＭＳ Ｐゴシック"/>
            </a:rPr>
            <a:t>　　　　 ﾘｰﾄﾞ線長さ：500mm</a:t>
          </a:r>
        </a:p>
      </xdr:txBody>
    </xdr:sp>
    <xdr:clientData/>
  </xdr:oneCellAnchor>
  <xdr:twoCellAnchor>
    <xdr:from>
      <xdr:col>4</xdr:col>
      <xdr:colOff>495300</xdr:colOff>
      <xdr:row>15</xdr:row>
      <xdr:rowOff>47625</xdr:rowOff>
    </xdr:from>
    <xdr:to>
      <xdr:col>6</xdr:col>
      <xdr:colOff>323850</xdr:colOff>
      <xdr:row>16</xdr:row>
      <xdr:rowOff>114300</xdr:rowOff>
    </xdr:to>
    <xdr:sp macro="" textlink="">
      <xdr:nvSpPr>
        <xdr:cNvPr id="44" name="Rectangle 127"/>
        <xdr:cNvSpPr>
          <a:spLocks noChangeArrowheads="1"/>
        </xdr:cNvSpPr>
      </xdr:nvSpPr>
      <xdr:spPr bwMode="auto">
        <a:xfrm>
          <a:off x="3238500" y="2667000"/>
          <a:ext cx="12573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FF0000"/>
              </a:solidFill>
              <a:latin typeface="ＭＳ Ｐゴシック"/>
              <a:ea typeface="ＭＳ Ｐゴシック"/>
            </a:rPr>
            <a:t>R型端子</a:t>
          </a:r>
          <a:r>
            <a:rPr lang="ja-JP" altLang="en-US" sz="900" b="0" i="0" u="none" strike="noStrike" baseline="0">
              <a:solidFill>
                <a:srgbClr val="000000"/>
              </a:solidFill>
              <a:latin typeface="ＭＳ Ｐゴシック"/>
              <a:ea typeface="ＭＳ Ｐゴシック"/>
            </a:rPr>
            <a:t>＋ｶﾊﾞｰ</a:t>
          </a:r>
        </a:p>
      </xdr:txBody>
    </xdr:sp>
    <xdr:clientData/>
  </xdr:twoCellAnchor>
  <xdr:twoCellAnchor>
    <xdr:from>
      <xdr:col>3</xdr:col>
      <xdr:colOff>447675</xdr:colOff>
      <xdr:row>15</xdr:row>
      <xdr:rowOff>133350</xdr:rowOff>
    </xdr:from>
    <xdr:to>
      <xdr:col>4</xdr:col>
      <xdr:colOff>495300</xdr:colOff>
      <xdr:row>16</xdr:row>
      <xdr:rowOff>66675</xdr:rowOff>
    </xdr:to>
    <xdr:sp macro="" textlink="">
      <xdr:nvSpPr>
        <xdr:cNvPr id="37645" name="Line 128"/>
        <xdr:cNvSpPr>
          <a:spLocks noChangeShapeType="1"/>
        </xdr:cNvSpPr>
      </xdr:nvSpPr>
      <xdr:spPr bwMode="auto">
        <a:xfrm flipH="1">
          <a:off x="2505075" y="2752725"/>
          <a:ext cx="733425" cy="10477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4</xdr:col>
      <xdr:colOff>333375</xdr:colOff>
      <xdr:row>12</xdr:row>
      <xdr:rowOff>66675</xdr:rowOff>
    </xdr:from>
    <xdr:to>
      <xdr:col>5</xdr:col>
      <xdr:colOff>581025</xdr:colOff>
      <xdr:row>13</xdr:row>
      <xdr:rowOff>104775</xdr:rowOff>
    </xdr:to>
    <xdr:sp macro="" textlink="">
      <xdr:nvSpPr>
        <xdr:cNvPr id="46" name="Rectangle 130"/>
        <xdr:cNvSpPr>
          <a:spLocks noChangeArrowheads="1"/>
        </xdr:cNvSpPr>
      </xdr:nvSpPr>
      <xdr:spPr bwMode="auto">
        <a:xfrm>
          <a:off x="3076575" y="2171700"/>
          <a:ext cx="933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腕金1.8mﾏﾙﾋ</a:t>
          </a:r>
        </a:p>
      </xdr:txBody>
    </xdr:sp>
    <xdr:clientData/>
  </xdr:twoCellAnchor>
  <xdr:twoCellAnchor>
    <xdr:from>
      <xdr:col>3</xdr:col>
      <xdr:colOff>19050</xdr:colOff>
      <xdr:row>13</xdr:row>
      <xdr:rowOff>66675</xdr:rowOff>
    </xdr:from>
    <xdr:to>
      <xdr:col>3</xdr:col>
      <xdr:colOff>276225</xdr:colOff>
      <xdr:row>13</xdr:row>
      <xdr:rowOff>123825</xdr:rowOff>
    </xdr:to>
    <xdr:sp macro="" textlink="">
      <xdr:nvSpPr>
        <xdr:cNvPr id="37647" name="Line 131"/>
        <xdr:cNvSpPr>
          <a:spLocks noChangeShapeType="1"/>
        </xdr:cNvSpPr>
      </xdr:nvSpPr>
      <xdr:spPr bwMode="auto">
        <a:xfrm flipH="1">
          <a:off x="2076450" y="2343150"/>
          <a:ext cx="257175" cy="5715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304800</xdr:colOff>
      <xdr:row>11</xdr:row>
      <xdr:rowOff>38100</xdr:rowOff>
    </xdr:from>
    <xdr:to>
      <xdr:col>3</xdr:col>
      <xdr:colOff>628650</xdr:colOff>
      <xdr:row>12</xdr:row>
      <xdr:rowOff>19050</xdr:rowOff>
    </xdr:to>
    <xdr:sp macro="" textlink="">
      <xdr:nvSpPr>
        <xdr:cNvPr id="48" name="Rectangle 133"/>
        <xdr:cNvSpPr>
          <a:spLocks noChangeArrowheads="1"/>
        </xdr:cNvSpPr>
      </xdr:nvSpPr>
      <xdr:spPr bwMode="auto">
        <a:xfrm>
          <a:off x="2362200" y="1971675"/>
          <a:ext cx="3238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90°</a:t>
          </a:r>
        </a:p>
      </xdr:txBody>
    </xdr:sp>
    <xdr:clientData/>
  </xdr:twoCellAnchor>
  <xdr:twoCellAnchor>
    <xdr:from>
      <xdr:col>1</xdr:col>
      <xdr:colOff>361950</xdr:colOff>
      <xdr:row>11</xdr:row>
      <xdr:rowOff>123825</xdr:rowOff>
    </xdr:from>
    <xdr:to>
      <xdr:col>2</xdr:col>
      <xdr:colOff>447675</xdr:colOff>
      <xdr:row>12</xdr:row>
      <xdr:rowOff>133350</xdr:rowOff>
    </xdr:to>
    <xdr:sp macro="" textlink="">
      <xdr:nvSpPr>
        <xdr:cNvPr id="49" name="Rectangle 134"/>
        <xdr:cNvSpPr>
          <a:spLocks noChangeArrowheads="1"/>
        </xdr:cNvSpPr>
      </xdr:nvSpPr>
      <xdr:spPr bwMode="auto">
        <a:xfrm>
          <a:off x="1047750" y="2057400"/>
          <a:ext cx="7715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腕金135°</a:t>
          </a:r>
        </a:p>
      </xdr:txBody>
    </xdr:sp>
    <xdr:clientData/>
  </xdr:twoCellAnchor>
  <xdr:twoCellAnchor>
    <xdr:from>
      <xdr:col>4</xdr:col>
      <xdr:colOff>180975</xdr:colOff>
      <xdr:row>13</xdr:row>
      <xdr:rowOff>114300</xdr:rowOff>
    </xdr:from>
    <xdr:to>
      <xdr:col>4</xdr:col>
      <xdr:colOff>504825</xdr:colOff>
      <xdr:row>14</xdr:row>
      <xdr:rowOff>161925</xdr:rowOff>
    </xdr:to>
    <xdr:sp macro="" textlink="">
      <xdr:nvSpPr>
        <xdr:cNvPr id="50" name="Rectangle 135"/>
        <xdr:cNvSpPr>
          <a:spLocks noChangeArrowheads="1"/>
        </xdr:cNvSpPr>
      </xdr:nvSpPr>
      <xdr:spPr bwMode="auto">
        <a:xfrm>
          <a:off x="2924175" y="2390775"/>
          <a:ext cx="3238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90°</a:t>
          </a:r>
        </a:p>
      </xdr:txBody>
    </xdr:sp>
    <xdr:clientData/>
  </xdr:twoCellAnchor>
  <xdr:twoCellAnchor>
    <xdr:from>
      <xdr:col>3</xdr:col>
      <xdr:colOff>561975</xdr:colOff>
      <xdr:row>17</xdr:row>
      <xdr:rowOff>47625</xdr:rowOff>
    </xdr:from>
    <xdr:to>
      <xdr:col>4</xdr:col>
      <xdr:colOff>447675</xdr:colOff>
      <xdr:row>18</xdr:row>
      <xdr:rowOff>114300</xdr:rowOff>
    </xdr:to>
    <xdr:sp macro="" textlink="">
      <xdr:nvSpPr>
        <xdr:cNvPr id="51" name="Rectangle 136"/>
        <xdr:cNvSpPr>
          <a:spLocks noChangeArrowheads="1"/>
        </xdr:cNvSpPr>
      </xdr:nvSpPr>
      <xdr:spPr bwMode="auto">
        <a:xfrm>
          <a:off x="2619375" y="3009900"/>
          <a:ext cx="5715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腕金45°</a:t>
          </a:r>
        </a:p>
      </xdr:txBody>
    </xdr:sp>
    <xdr:clientData/>
  </xdr:twoCellAnchor>
  <xdr:twoCellAnchor>
    <xdr:from>
      <xdr:col>3</xdr:col>
      <xdr:colOff>571500</xdr:colOff>
      <xdr:row>19</xdr:row>
      <xdr:rowOff>133350</xdr:rowOff>
    </xdr:from>
    <xdr:to>
      <xdr:col>4</xdr:col>
      <xdr:colOff>457200</xdr:colOff>
      <xdr:row>21</xdr:row>
      <xdr:rowOff>28575</xdr:rowOff>
    </xdr:to>
    <xdr:sp macro="" textlink="">
      <xdr:nvSpPr>
        <xdr:cNvPr id="52" name="Rectangle 137"/>
        <xdr:cNvSpPr>
          <a:spLocks noChangeArrowheads="1"/>
        </xdr:cNvSpPr>
      </xdr:nvSpPr>
      <xdr:spPr bwMode="auto">
        <a:xfrm>
          <a:off x="2628900" y="3438525"/>
          <a:ext cx="5715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腕金45°</a:t>
          </a:r>
        </a:p>
      </xdr:txBody>
    </xdr:sp>
    <xdr:clientData/>
  </xdr:twoCellAnchor>
  <xdr:twoCellAnchor>
    <xdr:from>
      <xdr:col>1</xdr:col>
      <xdr:colOff>257175</xdr:colOff>
      <xdr:row>14</xdr:row>
      <xdr:rowOff>38100</xdr:rowOff>
    </xdr:from>
    <xdr:to>
      <xdr:col>2</xdr:col>
      <xdr:colOff>190500</xdr:colOff>
      <xdr:row>16</xdr:row>
      <xdr:rowOff>142875</xdr:rowOff>
    </xdr:to>
    <xdr:sp macro="" textlink="">
      <xdr:nvSpPr>
        <xdr:cNvPr id="53" name="Rectangle 138"/>
        <xdr:cNvSpPr>
          <a:spLocks noChangeArrowheads="1"/>
        </xdr:cNvSpPr>
      </xdr:nvSpPr>
      <xdr:spPr bwMode="auto">
        <a:xfrm>
          <a:off x="942975" y="2486025"/>
          <a:ext cx="6191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FF0000"/>
              </a:solidFill>
              <a:latin typeface="ＭＳ Ｐゴシック"/>
              <a:ea typeface="ＭＳ Ｐゴシック"/>
            </a:rPr>
            <a:t>R型端子</a:t>
          </a:r>
          <a:r>
            <a:rPr lang="ja-JP" altLang="en-US" sz="900" b="0" i="0" u="none" strike="noStrike" baseline="0">
              <a:solidFill>
                <a:srgbClr val="000000"/>
              </a:solidFill>
              <a:latin typeface="ＭＳ Ｐゴシック"/>
              <a:ea typeface="ＭＳ Ｐゴシック"/>
            </a:rPr>
            <a:t>＋ｶﾊﾞｰ</a:t>
          </a:r>
        </a:p>
      </xdr:txBody>
    </xdr:sp>
    <xdr:clientData/>
  </xdr:twoCellAnchor>
  <xdr:twoCellAnchor>
    <xdr:from>
      <xdr:col>2</xdr:col>
      <xdr:colOff>19050</xdr:colOff>
      <xdr:row>13</xdr:row>
      <xdr:rowOff>66675</xdr:rowOff>
    </xdr:from>
    <xdr:to>
      <xdr:col>2</xdr:col>
      <xdr:colOff>171450</xdr:colOff>
      <xdr:row>14</xdr:row>
      <xdr:rowOff>47625</xdr:rowOff>
    </xdr:to>
    <xdr:sp macro="" textlink="">
      <xdr:nvSpPr>
        <xdr:cNvPr id="37654" name="Line 139"/>
        <xdr:cNvSpPr>
          <a:spLocks noChangeShapeType="1"/>
        </xdr:cNvSpPr>
      </xdr:nvSpPr>
      <xdr:spPr bwMode="auto">
        <a:xfrm flipV="1">
          <a:off x="1390650" y="2343150"/>
          <a:ext cx="152400" cy="15240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4</xdr:col>
      <xdr:colOff>333375</xdr:colOff>
      <xdr:row>13</xdr:row>
      <xdr:rowOff>9525</xdr:rowOff>
    </xdr:from>
    <xdr:to>
      <xdr:col>5</xdr:col>
      <xdr:colOff>638175</xdr:colOff>
      <xdr:row>14</xdr:row>
      <xdr:rowOff>66675</xdr:rowOff>
    </xdr:to>
    <xdr:sp macro="" textlink="">
      <xdr:nvSpPr>
        <xdr:cNvPr id="55" name="Rectangle 140"/>
        <xdr:cNvSpPr>
          <a:spLocks noChangeArrowheads="1"/>
        </xdr:cNvSpPr>
      </xdr:nvSpPr>
      <xdr:spPr bwMode="auto">
        <a:xfrm>
          <a:off x="3076575" y="2286000"/>
          <a:ext cx="990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Uﾎﾞﾙﾄ＋ﾊﾞﾝﾄﾞ</a:t>
          </a:r>
        </a:p>
      </xdr:txBody>
    </xdr:sp>
    <xdr:clientData/>
  </xdr:twoCellAnchor>
  <xdr:twoCellAnchor>
    <xdr:from>
      <xdr:col>3</xdr:col>
      <xdr:colOff>276225</xdr:colOff>
      <xdr:row>13</xdr:row>
      <xdr:rowOff>66675</xdr:rowOff>
    </xdr:from>
    <xdr:to>
      <xdr:col>4</xdr:col>
      <xdr:colOff>342900</xdr:colOff>
      <xdr:row>13</xdr:row>
      <xdr:rowOff>66675</xdr:rowOff>
    </xdr:to>
    <xdr:sp macro="" textlink="">
      <xdr:nvSpPr>
        <xdr:cNvPr id="37656" name="Line 141"/>
        <xdr:cNvSpPr>
          <a:spLocks noChangeShapeType="1"/>
        </xdr:cNvSpPr>
      </xdr:nvSpPr>
      <xdr:spPr bwMode="auto">
        <a:xfrm>
          <a:off x="2333625" y="2343150"/>
          <a:ext cx="75247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628650</xdr:colOff>
      <xdr:row>16</xdr:row>
      <xdr:rowOff>66675</xdr:rowOff>
    </xdr:from>
    <xdr:to>
      <xdr:col>3</xdr:col>
      <xdr:colOff>76200</xdr:colOff>
      <xdr:row>16</xdr:row>
      <xdr:rowOff>66675</xdr:rowOff>
    </xdr:to>
    <xdr:sp macro="" textlink="">
      <xdr:nvSpPr>
        <xdr:cNvPr id="37657" name="Line 142"/>
        <xdr:cNvSpPr>
          <a:spLocks noChangeShapeType="1"/>
        </xdr:cNvSpPr>
      </xdr:nvSpPr>
      <xdr:spPr bwMode="auto">
        <a:xfrm>
          <a:off x="2000250" y="2857500"/>
          <a:ext cx="13335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628650</xdr:colOff>
      <xdr:row>16</xdr:row>
      <xdr:rowOff>95250</xdr:rowOff>
    </xdr:from>
    <xdr:to>
      <xdr:col>3</xdr:col>
      <xdr:colOff>76200</xdr:colOff>
      <xdr:row>16</xdr:row>
      <xdr:rowOff>95250</xdr:rowOff>
    </xdr:to>
    <xdr:sp macro="" textlink="">
      <xdr:nvSpPr>
        <xdr:cNvPr id="37658" name="Line 143"/>
        <xdr:cNvSpPr>
          <a:spLocks noChangeShapeType="1"/>
        </xdr:cNvSpPr>
      </xdr:nvSpPr>
      <xdr:spPr bwMode="auto">
        <a:xfrm>
          <a:off x="2000250" y="2886075"/>
          <a:ext cx="13335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16</xdr:row>
      <xdr:rowOff>47625</xdr:rowOff>
    </xdr:from>
    <xdr:to>
      <xdr:col>2</xdr:col>
      <xdr:colOff>495300</xdr:colOff>
      <xdr:row>17</xdr:row>
      <xdr:rowOff>28575</xdr:rowOff>
    </xdr:to>
    <xdr:sp macro="" textlink="">
      <xdr:nvSpPr>
        <xdr:cNvPr id="59" name="Rectangle 144"/>
        <xdr:cNvSpPr>
          <a:spLocks noChangeArrowheads="1"/>
        </xdr:cNvSpPr>
      </xdr:nvSpPr>
      <xdr:spPr bwMode="auto">
        <a:xfrm>
          <a:off x="1381125" y="2838450"/>
          <a:ext cx="48577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ｱｰﾑﾀｲ</a:t>
          </a:r>
        </a:p>
      </xdr:txBody>
    </xdr:sp>
    <xdr:clientData/>
  </xdr:twoCellAnchor>
  <xdr:twoCellAnchor>
    <xdr:from>
      <xdr:col>2</xdr:col>
      <xdr:colOff>200025</xdr:colOff>
      <xdr:row>17</xdr:row>
      <xdr:rowOff>47625</xdr:rowOff>
    </xdr:from>
    <xdr:to>
      <xdr:col>2</xdr:col>
      <xdr:colOff>561975</xdr:colOff>
      <xdr:row>18</xdr:row>
      <xdr:rowOff>47625</xdr:rowOff>
    </xdr:to>
    <xdr:sp macro="" textlink="">
      <xdr:nvSpPr>
        <xdr:cNvPr id="60" name="Rectangle 145"/>
        <xdr:cNvSpPr>
          <a:spLocks noChangeArrowheads="1"/>
        </xdr:cNvSpPr>
      </xdr:nvSpPr>
      <xdr:spPr bwMode="auto">
        <a:xfrm>
          <a:off x="1571625" y="3009900"/>
          <a:ext cx="3619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ﾊﾞﾝﾄﾞ</a:t>
          </a:r>
        </a:p>
      </xdr:txBody>
    </xdr:sp>
    <xdr:clientData/>
  </xdr:twoCellAnchor>
  <xdr:twoCellAnchor>
    <xdr:from>
      <xdr:col>2</xdr:col>
      <xdr:colOff>371475</xdr:colOff>
      <xdr:row>16</xdr:row>
      <xdr:rowOff>19050</xdr:rowOff>
    </xdr:from>
    <xdr:to>
      <xdr:col>2</xdr:col>
      <xdr:colOff>619125</xdr:colOff>
      <xdr:row>16</xdr:row>
      <xdr:rowOff>76200</xdr:rowOff>
    </xdr:to>
    <xdr:sp macro="" textlink="">
      <xdr:nvSpPr>
        <xdr:cNvPr id="37661" name="Line 146"/>
        <xdr:cNvSpPr>
          <a:spLocks noChangeShapeType="1"/>
        </xdr:cNvSpPr>
      </xdr:nvSpPr>
      <xdr:spPr bwMode="auto">
        <a:xfrm flipV="1">
          <a:off x="1743075" y="2809875"/>
          <a:ext cx="247650" cy="5715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16</xdr:row>
      <xdr:rowOff>95250</xdr:rowOff>
    </xdr:from>
    <xdr:to>
      <xdr:col>2</xdr:col>
      <xdr:colOff>619125</xdr:colOff>
      <xdr:row>17</xdr:row>
      <xdr:rowOff>66675</xdr:rowOff>
    </xdr:to>
    <xdr:sp macro="" textlink="">
      <xdr:nvSpPr>
        <xdr:cNvPr id="37662" name="Line 148"/>
        <xdr:cNvSpPr>
          <a:spLocks noChangeShapeType="1"/>
        </xdr:cNvSpPr>
      </xdr:nvSpPr>
      <xdr:spPr bwMode="auto">
        <a:xfrm flipV="1">
          <a:off x="1762125" y="2886075"/>
          <a:ext cx="228600" cy="14287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447675</xdr:colOff>
      <xdr:row>23</xdr:row>
      <xdr:rowOff>114300</xdr:rowOff>
    </xdr:from>
    <xdr:to>
      <xdr:col>9</xdr:col>
      <xdr:colOff>85725</xdr:colOff>
      <xdr:row>24</xdr:row>
      <xdr:rowOff>142875</xdr:rowOff>
    </xdr:to>
    <xdr:sp macro="" textlink="">
      <xdr:nvSpPr>
        <xdr:cNvPr id="63" name="Text Box 150"/>
        <xdr:cNvSpPr txBox="1">
          <a:spLocks noChangeArrowheads="1"/>
        </xdr:cNvSpPr>
      </xdr:nvSpPr>
      <xdr:spPr bwMode="auto">
        <a:xfrm>
          <a:off x="5305425" y="4105275"/>
          <a:ext cx="10096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（VCT～ｹｰﾌﾞﾙ端末）</a:t>
          </a:r>
        </a:p>
      </xdr:txBody>
    </xdr:sp>
    <xdr:clientData/>
  </xdr:twoCellAnchor>
  <xdr:twoCellAnchor>
    <xdr:from>
      <xdr:col>7</xdr:col>
      <xdr:colOff>200025</xdr:colOff>
      <xdr:row>25</xdr:row>
      <xdr:rowOff>152400</xdr:rowOff>
    </xdr:from>
    <xdr:to>
      <xdr:col>8</xdr:col>
      <xdr:colOff>666750</xdr:colOff>
      <xdr:row>27</xdr:row>
      <xdr:rowOff>95250</xdr:rowOff>
    </xdr:to>
    <xdr:sp macro="" textlink="">
      <xdr:nvSpPr>
        <xdr:cNvPr id="64" name="Rectangle 151"/>
        <xdr:cNvSpPr>
          <a:spLocks noChangeArrowheads="1"/>
        </xdr:cNvSpPr>
      </xdr:nvSpPr>
      <xdr:spPr bwMode="auto">
        <a:xfrm>
          <a:off x="5057775" y="4486275"/>
          <a:ext cx="115252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VCT施設用腕金</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409575</xdr:colOff>
      <xdr:row>40</xdr:row>
      <xdr:rowOff>142875</xdr:rowOff>
    </xdr:from>
    <xdr:to>
      <xdr:col>3</xdr:col>
      <xdr:colOff>510346</xdr:colOff>
      <xdr:row>56</xdr:row>
      <xdr:rowOff>149209</xdr:rowOff>
    </xdr:to>
    <xdr:pic>
      <xdr:nvPicPr>
        <xdr:cNvPr id="2" name="図 1"/>
        <xdr:cNvPicPr>
          <a:picLocks noChangeAspect="1"/>
        </xdr:cNvPicPr>
      </xdr:nvPicPr>
      <xdr:blipFill>
        <a:blip xmlns:r="http://schemas.openxmlformats.org/officeDocument/2006/relationships" r:embed="rId1"/>
        <a:stretch>
          <a:fillRect/>
        </a:stretch>
      </xdr:blipFill>
      <xdr:spPr>
        <a:xfrm>
          <a:off x="409575" y="7000875"/>
          <a:ext cx="2158171" cy="2749534"/>
        </a:xfrm>
        <a:prstGeom prst="rect">
          <a:avLst/>
        </a:prstGeom>
      </xdr:spPr>
    </xdr:pic>
    <xdr:clientData/>
  </xdr:twoCellAnchor>
  <xdr:twoCellAnchor>
    <xdr:from>
      <xdr:col>1</xdr:col>
      <xdr:colOff>247650</xdr:colOff>
      <xdr:row>1</xdr:row>
      <xdr:rowOff>19050</xdr:rowOff>
    </xdr:from>
    <xdr:to>
      <xdr:col>10</xdr:col>
      <xdr:colOff>266700</xdr:colOff>
      <xdr:row>4</xdr:row>
      <xdr:rowOff>104775</xdr:rowOff>
    </xdr:to>
    <xdr:sp macro="" textlink="">
      <xdr:nvSpPr>
        <xdr:cNvPr id="3" name="Rectangle 172"/>
        <xdr:cNvSpPr>
          <a:spLocks noGrp="1" noChangeArrowheads="1"/>
        </xdr:cNvSpPr>
      </xdr:nvSpPr>
      <xdr:spPr bwMode="auto">
        <a:xfrm>
          <a:off x="933450" y="190500"/>
          <a:ext cx="6191250" cy="600075"/>
        </a:xfrm>
        <a:prstGeom prst="rect">
          <a:avLst/>
        </a:prstGeom>
        <a:solidFill>
          <a:srgbClr val="FFFFFF"/>
        </a:solidFill>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0" compatLnSpc="1">
          <a:prstTxWarp prst="textNoShape">
            <a:avLst/>
          </a:prstTxWarp>
        </a:bodyPr>
        <a:lstStyle>
          <a:lvl1pPr algn="l" rtl="0" eaLnBrk="0" fontAlgn="base" hangingPunct="0">
            <a:spcBef>
              <a:spcPct val="0"/>
            </a:spcBef>
            <a:spcAft>
              <a:spcPct val="0"/>
            </a:spcAft>
            <a:defRPr kumimoji="1" sz="4400" kern="1200">
              <a:solidFill>
                <a:schemeClr val="tx1"/>
              </a:solidFill>
              <a:latin typeface="+mj-lt"/>
              <a:ea typeface="+mj-ea"/>
              <a:cs typeface="+mj-cs"/>
            </a:defRPr>
          </a:lvl1pPr>
          <a:lvl2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2pPr>
          <a:lvl3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3pPr>
          <a:lvl4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4pPr>
          <a:lvl5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5pPr>
          <a:lvl6pPr marL="4572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6pPr>
          <a:lvl7pPr marL="9144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7pPr>
          <a:lvl8pPr marL="13716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8pPr>
          <a:lvl9pPr marL="18288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9pPr>
        </a:lstStyle>
        <a:p>
          <a:pPr eaLnBrk="1" hangingPunct="1">
            <a:defRPr/>
          </a:pPr>
          <a:r>
            <a:rPr lang="ja-JP" altLang="en-US" sz="16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正回転受電に向けた区分開閉器　　　　　　</a:t>
          </a:r>
          <a:endParaRPr lang="en-US" altLang="ja-JP" sz="16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endParaRPr>
        </a:p>
        <a:p>
          <a:pPr eaLnBrk="1" hangingPunct="1">
            <a:defRPr/>
          </a:pPr>
          <a:r>
            <a:rPr lang="ja-JP" altLang="en-US" sz="16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の施設方法に関するお願い</a:t>
          </a:r>
        </a:p>
      </xdr:txBody>
    </xdr:sp>
    <xdr:clientData/>
  </xdr:twoCellAnchor>
  <xdr:twoCellAnchor>
    <xdr:from>
      <xdr:col>0</xdr:col>
      <xdr:colOff>247650</xdr:colOff>
      <xdr:row>0</xdr:row>
      <xdr:rowOff>169863</xdr:rowOff>
    </xdr:from>
    <xdr:to>
      <xdr:col>1</xdr:col>
      <xdr:colOff>247650</xdr:colOff>
      <xdr:row>4</xdr:row>
      <xdr:rowOff>169863</xdr:rowOff>
    </xdr:to>
    <xdr:sp macro="" textlink="">
      <xdr:nvSpPr>
        <xdr:cNvPr id="4" name="Oval 209"/>
        <xdr:cNvSpPr>
          <a:spLocks noChangeArrowheads="1"/>
        </xdr:cNvSpPr>
      </xdr:nvSpPr>
      <xdr:spPr bwMode="auto">
        <a:xfrm>
          <a:off x="247650" y="169863"/>
          <a:ext cx="685800" cy="685800"/>
        </a:xfrm>
        <a:prstGeom prst="ellipse">
          <a:avLst/>
        </a:prstGeom>
        <a:gradFill rotWithShape="1">
          <a:gsLst>
            <a:gs pos="0">
              <a:srgbClr val="FFD391"/>
            </a:gs>
            <a:gs pos="50000">
              <a:srgbClr val="FF9900"/>
            </a:gs>
            <a:gs pos="100000">
              <a:srgbClr val="FFD391"/>
            </a:gs>
          </a:gsLst>
          <a:lin ang="5400000" scaled="1"/>
        </a:gra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Overflow="overflow" horzOverflow="overflow" wrap="non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ja-JP" altLang="en-US" sz="1200" b="1">
              <a:solidFill>
                <a:schemeClr val="bg1"/>
              </a:solidFill>
            </a:rPr>
            <a:t>区分</a:t>
          </a:r>
        </a:p>
        <a:p>
          <a:pPr algn="ctr" eaLnBrk="1" hangingPunct="1"/>
          <a:r>
            <a:rPr lang="ja-JP" altLang="en-US" sz="1200" b="1">
              <a:solidFill>
                <a:schemeClr val="bg1"/>
              </a:solidFill>
            </a:rPr>
            <a:t>開閉器</a:t>
          </a:r>
        </a:p>
      </xdr:txBody>
    </xdr:sp>
    <xdr:clientData/>
  </xdr:twoCellAnchor>
  <xdr:twoCellAnchor>
    <xdr:from>
      <xdr:col>1</xdr:col>
      <xdr:colOff>247650</xdr:colOff>
      <xdr:row>4</xdr:row>
      <xdr:rowOff>138113</xdr:rowOff>
    </xdr:from>
    <xdr:to>
      <xdr:col>9</xdr:col>
      <xdr:colOff>628650</xdr:colOff>
      <xdr:row>4</xdr:row>
      <xdr:rowOff>138113</xdr:rowOff>
    </xdr:to>
    <xdr:sp macro="" textlink="">
      <xdr:nvSpPr>
        <xdr:cNvPr id="5" name="Line 210"/>
        <xdr:cNvSpPr>
          <a:spLocks noChangeShapeType="1"/>
        </xdr:cNvSpPr>
      </xdr:nvSpPr>
      <xdr:spPr bwMode="auto">
        <a:xfrm>
          <a:off x="933450" y="823913"/>
          <a:ext cx="5867400" cy="0"/>
        </a:xfrm>
        <a:prstGeom prst="line">
          <a:avLst/>
        </a:prstGeom>
        <a:noFill/>
        <a:ln w="19050" cap="rnd">
          <a:solidFill>
            <a:srgbClr val="FF9900"/>
          </a:solidFill>
          <a:prstDash val="sysDot"/>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0</xdr:col>
      <xdr:colOff>171450</xdr:colOff>
      <xdr:row>5</xdr:row>
      <xdr:rowOff>42863</xdr:rowOff>
    </xdr:from>
    <xdr:to>
      <xdr:col>10</xdr:col>
      <xdr:colOff>266700</xdr:colOff>
      <xdr:row>8</xdr:row>
      <xdr:rowOff>168275</xdr:rowOff>
    </xdr:to>
    <xdr:sp macro="" textlink="">
      <xdr:nvSpPr>
        <xdr:cNvPr id="6" name="Text Box 211"/>
        <xdr:cNvSpPr txBox="1">
          <a:spLocks noChangeArrowheads="1"/>
        </xdr:cNvSpPr>
      </xdr:nvSpPr>
      <xdr:spPr bwMode="auto">
        <a:xfrm>
          <a:off x="171450" y="900113"/>
          <a:ext cx="6953250" cy="63976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sz="1100"/>
            <a:t>　</a:t>
          </a:r>
          <a:r>
            <a:rPr lang="ja-JP" altLang="en-US" sz="1100" b="1">
              <a:effectLst>
                <a:outerShdw blurRad="38100" dist="38100" dir="2700000" algn="tl">
                  <a:srgbClr val="C0C0C0"/>
                </a:outerShdw>
              </a:effectLst>
            </a:rPr>
            <a:t>区分開閉器（架空線用のＰＡＳまたはＰＧＳ）を施設する場合，</a:t>
          </a:r>
          <a:r>
            <a:rPr lang="ja-JP" altLang="en-US" sz="1100"/>
            <a:t>区分開閉器の製造者による形状の違いおよび受電設備への配線（引き込みケーブル等）の施設方法により，</a:t>
          </a:r>
          <a:r>
            <a:rPr lang="ja-JP" altLang="en-US" sz="1100" b="1">
              <a:effectLst>
                <a:outerShdw blurRad="38100" dist="38100" dir="2700000" algn="tl">
                  <a:srgbClr val="C0C0C0"/>
                </a:outerShdw>
              </a:effectLst>
            </a:rPr>
            <a:t>正回転での受電が出来ない場合があることから下記項目をご確認ください。</a:t>
          </a:r>
          <a:endParaRPr lang="ja-JP" altLang="en-US" sz="1100"/>
        </a:p>
      </xdr:txBody>
    </xdr:sp>
    <xdr:clientData/>
  </xdr:twoCellAnchor>
  <xdr:twoCellAnchor>
    <xdr:from>
      <xdr:col>0</xdr:col>
      <xdr:colOff>0</xdr:colOff>
      <xdr:row>0</xdr:row>
      <xdr:rowOff>0</xdr:rowOff>
    </xdr:from>
    <xdr:to>
      <xdr:col>10</xdr:col>
      <xdr:colOff>342900</xdr:colOff>
      <xdr:row>58</xdr:row>
      <xdr:rowOff>152400</xdr:rowOff>
    </xdr:to>
    <xdr:sp macro="" textlink="">
      <xdr:nvSpPr>
        <xdr:cNvPr id="7" name="Rectangle 214"/>
        <xdr:cNvSpPr>
          <a:spLocks noChangeArrowheads="1"/>
        </xdr:cNvSpPr>
      </xdr:nvSpPr>
      <xdr:spPr bwMode="auto">
        <a:xfrm>
          <a:off x="0" y="0"/>
          <a:ext cx="7200900" cy="10096500"/>
        </a:xfrm>
        <a:prstGeom prst="rect">
          <a:avLst/>
        </a:prstGeom>
        <a:noFill/>
        <a:ln w="38100" cmpd="thickThin">
          <a:solidFill>
            <a:srgbClr val="FEB602"/>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200025</xdr:colOff>
      <xdr:row>0</xdr:row>
      <xdr:rowOff>119063</xdr:rowOff>
    </xdr:from>
    <xdr:to>
      <xdr:col>7</xdr:col>
      <xdr:colOff>276225</xdr:colOff>
      <xdr:row>3</xdr:row>
      <xdr:rowOff>61913</xdr:rowOff>
    </xdr:to>
    <xdr:grpSp>
      <xdr:nvGrpSpPr>
        <xdr:cNvPr id="8" name="Group 235"/>
        <xdr:cNvGrpSpPr>
          <a:grpSpLocks/>
        </xdr:cNvGrpSpPr>
      </xdr:nvGrpSpPr>
      <xdr:grpSpPr bwMode="auto">
        <a:xfrm>
          <a:off x="4314825" y="119063"/>
          <a:ext cx="762000" cy="457200"/>
          <a:chOff x="1452" y="183"/>
          <a:chExt cx="912" cy="288"/>
        </a:xfrm>
      </xdr:grpSpPr>
      <xdr:sp macro="" textlink="">
        <xdr:nvSpPr>
          <xdr:cNvPr id="9" name="Text Box 233"/>
          <xdr:cNvSpPr txBox="1">
            <a:spLocks noChangeArrowheads="1"/>
          </xdr:cNvSpPr>
        </xdr:nvSpPr>
        <xdr:spPr bwMode="auto">
          <a:xfrm>
            <a:off x="1452" y="183"/>
            <a:ext cx="912" cy="2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rgbClr val="FF0000"/>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a:effectLst>
                  <a:outerShdw blurRad="38100" dist="38100" dir="2700000" algn="tl">
                    <a:srgbClr val="C0C0C0"/>
                  </a:outerShdw>
                </a:effectLst>
              </a:rPr>
              <a:t>ＰＡＳ</a:t>
            </a:r>
          </a:p>
          <a:p>
            <a:pPr eaLnBrk="1" hangingPunct="1">
              <a:defRPr/>
            </a:pPr>
            <a:r>
              <a:rPr lang="ja-JP" altLang="en-US">
                <a:effectLst>
                  <a:outerShdw blurRad="38100" dist="38100" dir="2700000" algn="tl">
                    <a:srgbClr val="C0C0C0"/>
                  </a:outerShdw>
                </a:effectLst>
              </a:rPr>
              <a:t>ＰＧＳ</a:t>
            </a:r>
          </a:p>
        </xdr:txBody>
      </xdr:sp>
      <xdr:sp macro="" textlink="">
        <xdr:nvSpPr>
          <xdr:cNvPr id="10" name="AutoShape 234"/>
          <xdr:cNvSpPr>
            <a:spLocks noChangeArrowheads="1"/>
          </xdr:cNvSpPr>
        </xdr:nvSpPr>
        <xdr:spPr bwMode="auto">
          <a:xfrm>
            <a:off x="1476" y="213"/>
            <a:ext cx="750" cy="240"/>
          </a:xfrm>
          <a:prstGeom prst="bracketPair">
            <a:avLst>
              <a:gd name="adj" fmla="val 16667"/>
            </a:avLst>
          </a:prstGeom>
          <a:noFill/>
          <a:ln w="12700">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0</xdr:col>
      <xdr:colOff>152400</xdr:colOff>
      <xdr:row>29</xdr:row>
      <xdr:rowOff>14288</xdr:rowOff>
    </xdr:from>
    <xdr:to>
      <xdr:col>6</xdr:col>
      <xdr:colOff>19050</xdr:colOff>
      <xdr:row>39</xdr:row>
      <xdr:rowOff>76043</xdr:rowOff>
    </xdr:to>
    <xdr:sp macro="" textlink="">
      <xdr:nvSpPr>
        <xdr:cNvPr id="11" name="Text Box 195"/>
        <xdr:cNvSpPr txBox="1">
          <a:spLocks noChangeArrowheads="1"/>
        </xdr:cNvSpPr>
      </xdr:nvSpPr>
      <xdr:spPr bwMode="auto">
        <a:xfrm>
          <a:off x="152400" y="4986338"/>
          <a:ext cx="3981450" cy="177625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sz="1400">
              <a:latin typeface="HG丸ｺﾞｼｯｸM-PRO" panose="020F0600000000000000" pitchFamily="50" charset="-128"/>
              <a:ea typeface="HG丸ｺﾞｼｯｸM-PRO" panose="020F0600000000000000" pitchFamily="50" charset="-128"/>
            </a:rPr>
            <a:t>　　</a:t>
          </a:r>
          <a:r>
            <a:rPr lang="ja-JP" altLang="en-US" sz="14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当社が行う接続順</a:t>
          </a:r>
        </a:p>
        <a:p>
          <a:pPr eaLnBrk="1" hangingPunct="1">
            <a:defRPr/>
          </a:pPr>
          <a:endParaRPr lang="ja-JP" altLang="en-US" sz="800">
            <a:latin typeface="HG丸ｺﾞｼｯｸM-PRO" panose="020F0600000000000000" pitchFamily="50" charset="-128"/>
            <a:ea typeface="HG丸ｺﾞｼｯｸM-PRO" panose="020F0600000000000000" pitchFamily="50" charset="-128"/>
          </a:endParaRPr>
        </a:p>
        <a:p>
          <a:pPr eaLnBrk="1" hangingPunct="1">
            <a:defRPr/>
          </a:pPr>
          <a:r>
            <a:rPr lang="ja-JP" altLang="en-US"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高圧架空引込線は，</a:t>
          </a:r>
          <a:r>
            <a:rPr lang="ja-JP" altLang="en-US" sz="1100" b="1" u="sng">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当社引込線から需要者支持箇所（１号柱等）に向かって，</a:t>
          </a:r>
          <a:r>
            <a:rPr lang="ja-JP" altLang="en-US" sz="1100" b="1" u="sng">
              <a:solidFill>
                <a:srgbClr val="FF00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下記順番で正回転</a:t>
          </a:r>
          <a:r>
            <a:rPr lang="ja-JP" altLang="en-US" sz="1100" b="1" u="sng">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となるよう施設</a:t>
          </a:r>
          <a:r>
            <a:rPr lang="ja-JP" altLang="en-US"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いたします</a:t>
          </a:r>
          <a:r>
            <a:rPr lang="ja-JP" altLang="en-US" sz="1100">
              <a:latin typeface="HG丸ｺﾞｼｯｸM-PRO" panose="020F0600000000000000" pitchFamily="50" charset="-128"/>
              <a:ea typeface="HG丸ｺﾞｼｯｸM-PRO" panose="020F0600000000000000" pitchFamily="50" charset="-128"/>
            </a:rPr>
            <a:t>。</a:t>
          </a:r>
        </a:p>
        <a:p>
          <a:pPr eaLnBrk="1" hangingPunct="1">
            <a:defRPr/>
          </a:pPr>
          <a:r>
            <a:rPr lang="ja-JP" altLang="en-US" sz="1100">
              <a:latin typeface="HG丸ｺﾞｼｯｸM-PRO" panose="020F0600000000000000" pitchFamily="50" charset="-128"/>
              <a:ea typeface="HG丸ｺﾞｼｯｸM-PRO" panose="020F0600000000000000" pitchFamily="50" charset="-128"/>
            </a:rPr>
            <a:t> ・</a:t>
          </a:r>
          <a:r>
            <a:rPr lang="ja-JP" altLang="en-US" sz="1100" b="1" u="sng">
              <a:solidFill>
                <a:srgbClr val="FF00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水平引き込みの場合，右側から左側</a:t>
          </a:r>
          <a:r>
            <a:rPr lang="ja-JP" altLang="en-US"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の順番とする</a:t>
          </a:r>
          <a:r>
            <a:rPr lang="ja-JP" altLang="en-US" sz="1100">
              <a:latin typeface="HG丸ｺﾞｼｯｸM-PRO" panose="020F0600000000000000" pitchFamily="50" charset="-128"/>
              <a:ea typeface="HG丸ｺﾞｼｯｸM-PRO" panose="020F0600000000000000" pitchFamily="50" charset="-128"/>
            </a:rPr>
            <a:t>。</a:t>
          </a:r>
        </a:p>
        <a:p>
          <a:pPr eaLnBrk="1" hangingPunct="1">
            <a:defRPr/>
          </a:pPr>
          <a:r>
            <a:rPr lang="ja-JP" altLang="en-US">
              <a:latin typeface="HG丸ｺﾞｼｯｸM-PRO" panose="020F0600000000000000" pitchFamily="50" charset="-128"/>
              <a:ea typeface="HG丸ｺﾞｼｯｸM-PRO" panose="020F0600000000000000" pitchFamily="50" charset="-128"/>
            </a:rPr>
            <a:t>　　</a:t>
          </a:r>
          <a:r>
            <a:rPr lang="en-US" altLang="ja-JP" sz="1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a:t>
          </a:r>
          <a:r>
            <a:rPr lang="ja-JP" altLang="en-US" sz="1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図２参照</a:t>
          </a:r>
          <a:r>
            <a:rPr lang="en-US" altLang="ja-JP" sz="1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a:t>
          </a:r>
        </a:p>
        <a:p>
          <a:pPr eaLnBrk="1" hangingPunct="1">
            <a:defRPr/>
          </a:pP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a:t>
          </a:r>
          <a:r>
            <a:rPr lang="ja-JP" altLang="en-US" sz="1100" b="1" u="sng">
              <a:solidFill>
                <a:srgbClr val="FF00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垂直引き込みの場合，上側から下側</a:t>
          </a:r>
          <a:r>
            <a:rPr lang="ja-JP" altLang="en-US" sz="11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の順番とする</a:t>
          </a:r>
          <a:r>
            <a:rPr lang="ja-JP" altLang="en-US" sz="1100">
              <a:latin typeface="HG丸ｺﾞｼｯｸM-PRO" panose="020F0600000000000000" pitchFamily="50" charset="-128"/>
              <a:ea typeface="HG丸ｺﾞｼｯｸM-PRO" panose="020F0600000000000000" pitchFamily="50" charset="-128"/>
            </a:rPr>
            <a:t>。</a:t>
          </a:r>
        </a:p>
        <a:p>
          <a:pPr eaLnBrk="1" hangingPunct="1">
            <a:defRPr/>
          </a:pPr>
          <a:r>
            <a:rPr lang="ja-JP" altLang="en-US">
              <a:latin typeface="HG丸ｺﾞｼｯｸM-PRO" panose="020F0600000000000000" pitchFamily="50" charset="-128"/>
              <a:ea typeface="HG丸ｺﾞｼｯｸM-PRO" panose="020F0600000000000000" pitchFamily="50" charset="-128"/>
            </a:rPr>
            <a:t>　　</a:t>
          </a:r>
          <a:r>
            <a:rPr lang="en-US" altLang="ja-JP" sz="1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a:t>
          </a:r>
          <a:r>
            <a:rPr lang="ja-JP" altLang="en-US" sz="1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図５参照</a:t>
          </a:r>
          <a:r>
            <a:rPr lang="en-US" altLang="ja-JP" sz="1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a:t>
          </a:r>
        </a:p>
      </xdr:txBody>
    </xdr:sp>
    <xdr:clientData/>
  </xdr:twoCellAnchor>
  <xdr:twoCellAnchor>
    <xdr:from>
      <xdr:col>0</xdr:col>
      <xdr:colOff>247650</xdr:colOff>
      <xdr:row>29</xdr:row>
      <xdr:rowOff>77788</xdr:rowOff>
    </xdr:from>
    <xdr:to>
      <xdr:col>0</xdr:col>
      <xdr:colOff>476250</xdr:colOff>
      <xdr:row>30</xdr:row>
      <xdr:rowOff>134938</xdr:rowOff>
    </xdr:to>
    <xdr:sp macro="" textlink="">
      <xdr:nvSpPr>
        <xdr:cNvPr id="12" name="AutoShape 240"/>
        <xdr:cNvSpPr>
          <a:spLocks noChangeArrowheads="1"/>
        </xdr:cNvSpPr>
      </xdr:nvSpPr>
      <xdr:spPr bwMode="auto">
        <a:xfrm>
          <a:off x="247650" y="5049838"/>
          <a:ext cx="228600" cy="228600"/>
        </a:xfrm>
        <a:prstGeom prst="diamond">
          <a:avLst/>
        </a:prstGeom>
        <a:gradFill rotWithShape="1">
          <a:gsLst>
            <a:gs pos="0">
              <a:srgbClr val="FF9900"/>
            </a:gs>
            <a:gs pos="50000">
              <a:srgbClr val="FFE0B2"/>
            </a:gs>
            <a:gs pos="100000">
              <a:srgbClr val="FF9900"/>
            </a:gs>
          </a:gsLst>
          <a:lin ang="5400000" scaled="1"/>
        </a:gradFill>
        <a:ln w="9525">
          <a:solidFill>
            <a:srgbClr val="FF99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95250</xdr:colOff>
      <xdr:row>36</xdr:row>
      <xdr:rowOff>138113</xdr:rowOff>
    </xdr:from>
    <xdr:to>
      <xdr:col>10</xdr:col>
      <xdr:colOff>247650</xdr:colOff>
      <xdr:row>58</xdr:row>
      <xdr:rowOff>23813</xdr:rowOff>
    </xdr:to>
    <xdr:sp macro="" textlink="">
      <xdr:nvSpPr>
        <xdr:cNvPr id="13" name="Rectangle 719"/>
        <xdr:cNvSpPr>
          <a:spLocks noChangeArrowheads="1"/>
        </xdr:cNvSpPr>
      </xdr:nvSpPr>
      <xdr:spPr bwMode="auto">
        <a:xfrm>
          <a:off x="4210050" y="6310313"/>
          <a:ext cx="2895600" cy="3657600"/>
        </a:xfrm>
        <a:prstGeom prst="rect">
          <a:avLst/>
        </a:prstGeom>
        <a:solidFill>
          <a:schemeClr val="bg1"/>
        </a:solidFill>
        <a:ln w="9525"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279526</xdr:colOff>
      <xdr:row>37</xdr:row>
      <xdr:rowOff>103192</xdr:rowOff>
    </xdr:from>
    <xdr:to>
      <xdr:col>9</xdr:col>
      <xdr:colOff>324036</xdr:colOff>
      <xdr:row>47</xdr:row>
      <xdr:rowOff>80968</xdr:rowOff>
    </xdr:to>
    <xdr:grpSp>
      <xdr:nvGrpSpPr>
        <xdr:cNvPr id="14" name="Group 2751"/>
        <xdr:cNvGrpSpPr>
          <a:grpSpLocks/>
        </xdr:cNvGrpSpPr>
      </xdr:nvGrpSpPr>
      <xdr:grpSpPr bwMode="auto">
        <a:xfrm>
          <a:off x="4394326" y="6446842"/>
          <a:ext cx="2101910" cy="1692276"/>
          <a:chOff x="2768" y="4109"/>
          <a:chExt cx="1324" cy="1066"/>
        </a:xfrm>
      </xdr:grpSpPr>
      <xdr:sp macro="" textlink="">
        <xdr:nvSpPr>
          <xdr:cNvPr id="15" name="Line 721"/>
          <xdr:cNvSpPr>
            <a:spLocks noChangeShapeType="1"/>
          </xdr:cNvSpPr>
        </xdr:nvSpPr>
        <xdr:spPr bwMode="auto">
          <a:xfrm>
            <a:off x="3333" y="4138"/>
            <a:ext cx="11" cy="103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nvGrpSpPr>
          <xdr:cNvPr id="16" name="Group 722"/>
          <xdr:cNvGrpSpPr>
            <a:grpSpLocks/>
          </xdr:cNvGrpSpPr>
        </xdr:nvGrpSpPr>
        <xdr:grpSpPr bwMode="auto">
          <a:xfrm>
            <a:off x="3438" y="4240"/>
            <a:ext cx="598" cy="327"/>
            <a:chOff x="1756" y="1091"/>
            <a:chExt cx="1076" cy="549"/>
          </a:xfrm>
        </xdr:grpSpPr>
        <xdr:sp macro="" textlink="">
          <xdr:nvSpPr>
            <xdr:cNvPr id="264" name="Freeform 723"/>
            <xdr:cNvSpPr>
              <a:spLocks/>
            </xdr:cNvSpPr>
          </xdr:nvSpPr>
          <xdr:spPr bwMode="auto">
            <a:xfrm flipH="1">
              <a:off x="1756" y="1091"/>
              <a:ext cx="1076" cy="193"/>
            </a:xfrm>
            <a:custGeom>
              <a:avLst/>
              <a:gdLst>
                <a:gd name="T0" fmla="*/ 2967 w 648"/>
                <a:gd name="T1" fmla="*/ 59 h 333"/>
                <a:gd name="T2" fmla="*/ 2911 w 648"/>
                <a:gd name="T3" fmla="*/ 60 h 333"/>
                <a:gd name="T4" fmla="*/ 2848 w 648"/>
                <a:gd name="T5" fmla="*/ 61 h 333"/>
                <a:gd name="T6" fmla="*/ 2788 w 648"/>
                <a:gd name="T7" fmla="*/ 62 h 333"/>
                <a:gd name="T8" fmla="*/ 2725 w 648"/>
                <a:gd name="T9" fmla="*/ 63 h 333"/>
                <a:gd name="T10" fmla="*/ 2660 w 648"/>
                <a:gd name="T11" fmla="*/ 64 h 333"/>
                <a:gd name="T12" fmla="*/ 2600 w 648"/>
                <a:gd name="T13" fmla="*/ 64 h 333"/>
                <a:gd name="T14" fmla="*/ 2537 w 648"/>
                <a:gd name="T15" fmla="*/ 64 h 333"/>
                <a:gd name="T16" fmla="*/ 2481 w 648"/>
                <a:gd name="T17" fmla="*/ 65 h 333"/>
                <a:gd name="T18" fmla="*/ 2418 w 648"/>
                <a:gd name="T19" fmla="*/ 65 h 333"/>
                <a:gd name="T20" fmla="*/ 2358 w 648"/>
                <a:gd name="T21" fmla="*/ 65 h 333"/>
                <a:gd name="T22" fmla="*/ 2295 w 648"/>
                <a:gd name="T23" fmla="*/ 64 h 333"/>
                <a:gd name="T24" fmla="*/ 2238 w 648"/>
                <a:gd name="T25" fmla="*/ 64 h 333"/>
                <a:gd name="T26" fmla="*/ 2179 w 648"/>
                <a:gd name="T27" fmla="*/ 64 h 333"/>
                <a:gd name="T28" fmla="*/ 2120 w 648"/>
                <a:gd name="T29" fmla="*/ 64 h 333"/>
                <a:gd name="T30" fmla="*/ 2066 w 648"/>
                <a:gd name="T31" fmla="*/ 63 h 333"/>
                <a:gd name="T32" fmla="*/ 2004 w 648"/>
                <a:gd name="T33" fmla="*/ 62 h 333"/>
                <a:gd name="T34" fmla="*/ 1949 w 648"/>
                <a:gd name="T35" fmla="*/ 61 h 333"/>
                <a:gd name="T36" fmla="*/ 1891 w 648"/>
                <a:gd name="T37" fmla="*/ 61 h 333"/>
                <a:gd name="T38" fmla="*/ 1832 w 648"/>
                <a:gd name="T39" fmla="*/ 60 h 333"/>
                <a:gd name="T40" fmla="*/ 1782 w 648"/>
                <a:gd name="T41" fmla="*/ 59 h 333"/>
                <a:gd name="T42" fmla="*/ 1732 w 648"/>
                <a:gd name="T43" fmla="*/ 58 h 333"/>
                <a:gd name="T44" fmla="*/ 1670 w 648"/>
                <a:gd name="T45" fmla="*/ 57 h 333"/>
                <a:gd name="T46" fmla="*/ 1574 w 648"/>
                <a:gd name="T47" fmla="*/ 54 h 333"/>
                <a:gd name="T48" fmla="*/ 1475 w 648"/>
                <a:gd name="T49" fmla="*/ 51 h 333"/>
                <a:gd name="T50" fmla="*/ 1382 w 648"/>
                <a:gd name="T51" fmla="*/ 48 h 333"/>
                <a:gd name="T52" fmla="*/ 1302 w 648"/>
                <a:gd name="T53" fmla="*/ 46 h 333"/>
                <a:gd name="T54" fmla="*/ 1255 w 648"/>
                <a:gd name="T55" fmla="*/ 43 h 333"/>
                <a:gd name="T56" fmla="*/ 1219 w 648"/>
                <a:gd name="T57" fmla="*/ 42 h 333"/>
                <a:gd name="T58" fmla="*/ 1181 w 648"/>
                <a:gd name="T59" fmla="*/ 41 h 333"/>
                <a:gd name="T60" fmla="*/ 1139 w 648"/>
                <a:gd name="T61" fmla="*/ 39 h 333"/>
                <a:gd name="T62" fmla="*/ 1061 w 648"/>
                <a:gd name="T63" fmla="*/ 35 h 333"/>
                <a:gd name="T64" fmla="*/ 998 w 648"/>
                <a:gd name="T65" fmla="*/ 31 h 333"/>
                <a:gd name="T66" fmla="*/ 935 w 648"/>
                <a:gd name="T67" fmla="*/ 28 h 333"/>
                <a:gd name="T68" fmla="*/ 873 w 648"/>
                <a:gd name="T69" fmla="*/ 24 h 333"/>
                <a:gd name="T70" fmla="*/ 810 w 648"/>
                <a:gd name="T71" fmla="*/ 21 h 333"/>
                <a:gd name="T72" fmla="*/ 751 w 648"/>
                <a:gd name="T73" fmla="*/ 18 h 333"/>
                <a:gd name="T74" fmla="*/ 686 w 648"/>
                <a:gd name="T75" fmla="*/ 14 h 333"/>
                <a:gd name="T76" fmla="*/ 623 w 648"/>
                <a:gd name="T77" fmla="*/ 12 h 333"/>
                <a:gd name="T78" fmla="*/ 555 w 648"/>
                <a:gd name="T79" fmla="*/ 9 h 333"/>
                <a:gd name="T80" fmla="*/ 521 w 648"/>
                <a:gd name="T81" fmla="*/ 8 h 333"/>
                <a:gd name="T82" fmla="*/ 480 w 648"/>
                <a:gd name="T83" fmla="*/ 7 h 333"/>
                <a:gd name="T84" fmla="*/ 443 w 648"/>
                <a:gd name="T85" fmla="*/ 6 h 333"/>
                <a:gd name="T86" fmla="*/ 402 w 648"/>
                <a:gd name="T87" fmla="*/ 5 h 333"/>
                <a:gd name="T88" fmla="*/ 362 w 648"/>
                <a:gd name="T89" fmla="*/ 3 h 333"/>
                <a:gd name="T90" fmla="*/ 317 w 648"/>
                <a:gd name="T91" fmla="*/ 3 h 333"/>
                <a:gd name="T92" fmla="*/ 271 w 648"/>
                <a:gd name="T93" fmla="*/ 2 h 333"/>
                <a:gd name="T94" fmla="*/ 221 w 648"/>
                <a:gd name="T95" fmla="*/ 2 h 333"/>
                <a:gd name="T96" fmla="*/ 168 w 648"/>
                <a:gd name="T97" fmla="*/ 1 h 333"/>
                <a:gd name="T98" fmla="*/ 116 w 648"/>
                <a:gd name="T99" fmla="*/ 1 h 333"/>
                <a:gd name="T100" fmla="*/ 61 w 648"/>
                <a:gd name="T101" fmla="*/ 1 h 333"/>
                <a:gd name="T102" fmla="*/ 0 w 648"/>
                <a:gd name="T103" fmla="*/ 0 h 33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648" h="333">
                  <a:moveTo>
                    <a:pt x="648" y="304"/>
                  </a:moveTo>
                  <a:lnTo>
                    <a:pt x="636" y="309"/>
                  </a:lnTo>
                  <a:lnTo>
                    <a:pt x="622" y="315"/>
                  </a:lnTo>
                  <a:lnTo>
                    <a:pt x="609" y="320"/>
                  </a:lnTo>
                  <a:lnTo>
                    <a:pt x="595" y="323"/>
                  </a:lnTo>
                  <a:lnTo>
                    <a:pt x="581" y="327"/>
                  </a:lnTo>
                  <a:lnTo>
                    <a:pt x="568" y="330"/>
                  </a:lnTo>
                  <a:lnTo>
                    <a:pt x="554" y="332"/>
                  </a:lnTo>
                  <a:lnTo>
                    <a:pt x="542" y="333"/>
                  </a:lnTo>
                  <a:lnTo>
                    <a:pt x="528" y="333"/>
                  </a:lnTo>
                  <a:lnTo>
                    <a:pt x="515" y="333"/>
                  </a:lnTo>
                  <a:lnTo>
                    <a:pt x="501" y="332"/>
                  </a:lnTo>
                  <a:lnTo>
                    <a:pt x="489" y="330"/>
                  </a:lnTo>
                  <a:lnTo>
                    <a:pt x="476" y="329"/>
                  </a:lnTo>
                  <a:lnTo>
                    <a:pt x="463" y="326"/>
                  </a:lnTo>
                  <a:lnTo>
                    <a:pt x="451" y="323"/>
                  </a:lnTo>
                  <a:lnTo>
                    <a:pt x="438" y="320"/>
                  </a:lnTo>
                  <a:lnTo>
                    <a:pt x="426" y="316"/>
                  </a:lnTo>
                  <a:lnTo>
                    <a:pt x="413" y="312"/>
                  </a:lnTo>
                  <a:lnTo>
                    <a:pt x="400" y="306"/>
                  </a:lnTo>
                  <a:lnTo>
                    <a:pt x="389" y="302"/>
                  </a:lnTo>
                  <a:lnTo>
                    <a:pt x="378" y="297"/>
                  </a:lnTo>
                  <a:lnTo>
                    <a:pt x="365" y="291"/>
                  </a:lnTo>
                  <a:lnTo>
                    <a:pt x="344" y="277"/>
                  </a:lnTo>
                  <a:lnTo>
                    <a:pt x="322" y="263"/>
                  </a:lnTo>
                  <a:lnTo>
                    <a:pt x="302" y="249"/>
                  </a:lnTo>
                  <a:lnTo>
                    <a:pt x="284" y="234"/>
                  </a:lnTo>
                  <a:lnTo>
                    <a:pt x="274" y="225"/>
                  </a:lnTo>
                  <a:lnTo>
                    <a:pt x="266" y="217"/>
                  </a:lnTo>
                  <a:lnTo>
                    <a:pt x="258" y="208"/>
                  </a:lnTo>
                  <a:lnTo>
                    <a:pt x="249" y="199"/>
                  </a:lnTo>
                  <a:lnTo>
                    <a:pt x="232" y="180"/>
                  </a:lnTo>
                  <a:lnTo>
                    <a:pt x="218" y="162"/>
                  </a:lnTo>
                  <a:lnTo>
                    <a:pt x="204" y="144"/>
                  </a:lnTo>
                  <a:lnTo>
                    <a:pt x="191" y="126"/>
                  </a:lnTo>
                  <a:lnTo>
                    <a:pt x="177" y="109"/>
                  </a:lnTo>
                  <a:lnTo>
                    <a:pt x="164" y="92"/>
                  </a:lnTo>
                  <a:lnTo>
                    <a:pt x="150" y="75"/>
                  </a:lnTo>
                  <a:lnTo>
                    <a:pt x="136" y="61"/>
                  </a:lnTo>
                  <a:lnTo>
                    <a:pt x="121" y="47"/>
                  </a:lnTo>
                  <a:lnTo>
                    <a:pt x="114" y="40"/>
                  </a:lnTo>
                  <a:lnTo>
                    <a:pt x="105" y="35"/>
                  </a:lnTo>
                  <a:lnTo>
                    <a:pt x="97" y="29"/>
                  </a:lnTo>
                  <a:lnTo>
                    <a:pt x="88" y="24"/>
                  </a:lnTo>
                  <a:lnTo>
                    <a:pt x="79" y="19"/>
                  </a:lnTo>
                  <a:lnTo>
                    <a:pt x="69" y="15"/>
                  </a:lnTo>
                  <a:lnTo>
                    <a:pt x="59" y="11"/>
                  </a:lnTo>
                  <a:lnTo>
                    <a:pt x="48" y="8"/>
                  </a:lnTo>
                  <a:lnTo>
                    <a:pt x="37" y="5"/>
                  </a:lnTo>
                  <a:lnTo>
                    <a:pt x="25" y="3"/>
                  </a:lnTo>
                  <a:lnTo>
                    <a:pt x="13" y="1"/>
                  </a:lnTo>
                  <a:lnTo>
                    <a:pt x="0"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65" name="Freeform 724"/>
            <xdr:cNvSpPr>
              <a:spLocks/>
            </xdr:cNvSpPr>
          </xdr:nvSpPr>
          <xdr:spPr bwMode="auto">
            <a:xfrm>
              <a:off x="1756" y="1271"/>
              <a:ext cx="1076" cy="369"/>
            </a:xfrm>
            <a:custGeom>
              <a:avLst/>
              <a:gdLst>
                <a:gd name="T0" fmla="*/ 2967 w 648"/>
                <a:gd name="T1" fmla="*/ 413 h 333"/>
                <a:gd name="T2" fmla="*/ 2911 w 648"/>
                <a:gd name="T3" fmla="*/ 420 h 333"/>
                <a:gd name="T4" fmla="*/ 2848 w 648"/>
                <a:gd name="T5" fmla="*/ 429 h 333"/>
                <a:gd name="T6" fmla="*/ 2788 w 648"/>
                <a:gd name="T7" fmla="*/ 435 h 333"/>
                <a:gd name="T8" fmla="*/ 2725 w 648"/>
                <a:gd name="T9" fmla="*/ 440 h 333"/>
                <a:gd name="T10" fmla="*/ 2660 w 648"/>
                <a:gd name="T11" fmla="*/ 444 h 333"/>
                <a:gd name="T12" fmla="*/ 2600 w 648"/>
                <a:gd name="T13" fmla="*/ 450 h 333"/>
                <a:gd name="T14" fmla="*/ 2537 w 648"/>
                <a:gd name="T15" fmla="*/ 452 h 333"/>
                <a:gd name="T16" fmla="*/ 2481 w 648"/>
                <a:gd name="T17" fmla="*/ 453 h 333"/>
                <a:gd name="T18" fmla="*/ 2418 w 648"/>
                <a:gd name="T19" fmla="*/ 453 h 333"/>
                <a:gd name="T20" fmla="*/ 2358 w 648"/>
                <a:gd name="T21" fmla="*/ 453 h 333"/>
                <a:gd name="T22" fmla="*/ 2295 w 648"/>
                <a:gd name="T23" fmla="*/ 452 h 333"/>
                <a:gd name="T24" fmla="*/ 2238 w 648"/>
                <a:gd name="T25" fmla="*/ 450 h 333"/>
                <a:gd name="T26" fmla="*/ 2179 w 648"/>
                <a:gd name="T27" fmla="*/ 448 h 333"/>
                <a:gd name="T28" fmla="*/ 2120 w 648"/>
                <a:gd name="T29" fmla="*/ 443 h 333"/>
                <a:gd name="T30" fmla="*/ 2066 w 648"/>
                <a:gd name="T31" fmla="*/ 440 h 333"/>
                <a:gd name="T32" fmla="*/ 2004 w 648"/>
                <a:gd name="T33" fmla="*/ 435 h 333"/>
                <a:gd name="T34" fmla="*/ 1949 w 648"/>
                <a:gd name="T35" fmla="*/ 430 h 333"/>
                <a:gd name="T36" fmla="*/ 1891 w 648"/>
                <a:gd name="T37" fmla="*/ 424 h 333"/>
                <a:gd name="T38" fmla="*/ 1832 w 648"/>
                <a:gd name="T39" fmla="*/ 417 h 333"/>
                <a:gd name="T40" fmla="*/ 1782 w 648"/>
                <a:gd name="T41" fmla="*/ 411 h 333"/>
                <a:gd name="T42" fmla="*/ 1732 w 648"/>
                <a:gd name="T43" fmla="*/ 404 h 333"/>
                <a:gd name="T44" fmla="*/ 1670 w 648"/>
                <a:gd name="T45" fmla="*/ 396 h 333"/>
                <a:gd name="T46" fmla="*/ 1574 w 648"/>
                <a:gd name="T47" fmla="*/ 377 h 333"/>
                <a:gd name="T48" fmla="*/ 1475 w 648"/>
                <a:gd name="T49" fmla="*/ 357 h 333"/>
                <a:gd name="T50" fmla="*/ 1382 w 648"/>
                <a:gd name="T51" fmla="*/ 339 h 333"/>
                <a:gd name="T52" fmla="*/ 1302 w 648"/>
                <a:gd name="T53" fmla="*/ 318 h 333"/>
                <a:gd name="T54" fmla="*/ 1255 w 648"/>
                <a:gd name="T55" fmla="*/ 306 h 333"/>
                <a:gd name="T56" fmla="*/ 1219 w 648"/>
                <a:gd name="T57" fmla="*/ 295 h 333"/>
                <a:gd name="T58" fmla="*/ 1181 w 648"/>
                <a:gd name="T59" fmla="*/ 283 h 333"/>
                <a:gd name="T60" fmla="*/ 1139 w 648"/>
                <a:gd name="T61" fmla="*/ 271 h 333"/>
                <a:gd name="T62" fmla="*/ 1061 w 648"/>
                <a:gd name="T63" fmla="*/ 245 h 333"/>
                <a:gd name="T64" fmla="*/ 998 w 648"/>
                <a:gd name="T65" fmla="*/ 221 h 333"/>
                <a:gd name="T66" fmla="*/ 935 w 648"/>
                <a:gd name="T67" fmla="*/ 196 h 333"/>
                <a:gd name="T68" fmla="*/ 873 w 648"/>
                <a:gd name="T69" fmla="*/ 172 h 333"/>
                <a:gd name="T70" fmla="*/ 810 w 648"/>
                <a:gd name="T71" fmla="*/ 148 h 333"/>
                <a:gd name="T72" fmla="*/ 751 w 648"/>
                <a:gd name="T73" fmla="*/ 125 h 333"/>
                <a:gd name="T74" fmla="*/ 686 w 648"/>
                <a:gd name="T75" fmla="*/ 102 h 333"/>
                <a:gd name="T76" fmla="*/ 623 w 648"/>
                <a:gd name="T77" fmla="*/ 83 h 333"/>
                <a:gd name="T78" fmla="*/ 555 w 648"/>
                <a:gd name="T79" fmla="*/ 64 h 333"/>
                <a:gd name="T80" fmla="*/ 521 w 648"/>
                <a:gd name="T81" fmla="*/ 54 h 333"/>
                <a:gd name="T82" fmla="*/ 480 w 648"/>
                <a:gd name="T83" fmla="*/ 48 h 333"/>
                <a:gd name="T84" fmla="*/ 443 w 648"/>
                <a:gd name="T85" fmla="*/ 39 h 333"/>
                <a:gd name="T86" fmla="*/ 402 w 648"/>
                <a:gd name="T87" fmla="*/ 33 h 333"/>
                <a:gd name="T88" fmla="*/ 362 w 648"/>
                <a:gd name="T89" fmla="*/ 25 h 333"/>
                <a:gd name="T90" fmla="*/ 317 w 648"/>
                <a:gd name="T91" fmla="*/ 21 h 333"/>
                <a:gd name="T92" fmla="*/ 271 w 648"/>
                <a:gd name="T93" fmla="*/ 14 h 333"/>
                <a:gd name="T94" fmla="*/ 221 w 648"/>
                <a:gd name="T95" fmla="*/ 11 h 333"/>
                <a:gd name="T96" fmla="*/ 168 w 648"/>
                <a:gd name="T97" fmla="*/ 8 h 333"/>
                <a:gd name="T98" fmla="*/ 116 w 648"/>
                <a:gd name="T99" fmla="*/ 3 h 333"/>
                <a:gd name="T100" fmla="*/ 61 w 648"/>
                <a:gd name="T101" fmla="*/ 1 h 333"/>
                <a:gd name="T102" fmla="*/ 0 w 648"/>
                <a:gd name="T103" fmla="*/ 0 h 33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648" h="333">
                  <a:moveTo>
                    <a:pt x="648" y="304"/>
                  </a:moveTo>
                  <a:lnTo>
                    <a:pt x="636" y="309"/>
                  </a:lnTo>
                  <a:lnTo>
                    <a:pt x="622" y="315"/>
                  </a:lnTo>
                  <a:lnTo>
                    <a:pt x="609" y="320"/>
                  </a:lnTo>
                  <a:lnTo>
                    <a:pt x="595" y="323"/>
                  </a:lnTo>
                  <a:lnTo>
                    <a:pt x="581" y="327"/>
                  </a:lnTo>
                  <a:lnTo>
                    <a:pt x="568" y="330"/>
                  </a:lnTo>
                  <a:lnTo>
                    <a:pt x="554" y="332"/>
                  </a:lnTo>
                  <a:lnTo>
                    <a:pt x="542" y="333"/>
                  </a:lnTo>
                  <a:lnTo>
                    <a:pt x="528" y="333"/>
                  </a:lnTo>
                  <a:lnTo>
                    <a:pt x="515" y="333"/>
                  </a:lnTo>
                  <a:lnTo>
                    <a:pt x="501" y="332"/>
                  </a:lnTo>
                  <a:lnTo>
                    <a:pt x="489" y="330"/>
                  </a:lnTo>
                  <a:lnTo>
                    <a:pt x="476" y="329"/>
                  </a:lnTo>
                  <a:lnTo>
                    <a:pt x="463" y="326"/>
                  </a:lnTo>
                  <a:lnTo>
                    <a:pt x="451" y="323"/>
                  </a:lnTo>
                  <a:lnTo>
                    <a:pt x="438" y="320"/>
                  </a:lnTo>
                  <a:lnTo>
                    <a:pt x="426" y="316"/>
                  </a:lnTo>
                  <a:lnTo>
                    <a:pt x="413" y="312"/>
                  </a:lnTo>
                  <a:lnTo>
                    <a:pt x="400" y="306"/>
                  </a:lnTo>
                  <a:lnTo>
                    <a:pt x="389" y="302"/>
                  </a:lnTo>
                  <a:lnTo>
                    <a:pt x="378" y="297"/>
                  </a:lnTo>
                  <a:lnTo>
                    <a:pt x="365" y="291"/>
                  </a:lnTo>
                  <a:lnTo>
                    <a:pt x="344" y="277"/>
                  </a:lnTo>
                  <a:lnTo>
                    <a:pt x="322" y="263"/>
                  </a:lnTo>
                  <a:lnTo>
                    <a:pt x="302" y="249"/>
                  </a:lnTo>
                  <a:lnTo>
                    <a:pt x="284" y="234"/>
                  </a:lnTo>
                  <a:lnTo>
                    <a:pt x="274" y="225"/>
                  </a:lnTo>
                  <a:lnTo>
                    <a:pt x="266" y="217"/>
                  </a:lnTo>
                  <a:lnTo>
                    <a:pt x="258" y="208"/>
                  </a:lnTo>
                  <a:lnTo>
                    <a:pt x="249" y="199"/>
                  </a:lnTo>
                  <a:lnTo>
                    <a:pt x="232" y="180"/>
                  </a:lnTo>
                  <a:lnTo>
                    <a:pt x="218" y="162"/>
                  </a:lnTo>
                  <a:lnTo>
                    <a:pt x="204" y="144"/>
                  </a:lnTo>
                  <a:lnTo>
                    <a:pt x="191" y="126"/>
                  </a:lnTo>
                  <a:lnTo>
                    <a:pt x="177" y="109"/>
                  </a:lnTo>
                  <a:lnTo>
                    <a:pt x="164" y="92"/>
                  </a:lnTo>
                  <a:lnTo>
                    <a:pt x="150" y="75"/>
                  </a:lnTo>
                  <a:lnTo>
                    <a:pt x="136" y="61"/>
                  </a:lnTo>
                  <a:lnTo>
                    <a:pt x="121" y="47"/>
                  </a:lnTo>
                  <a:lnTo>
                    <a:pt x="114" y="40"/>
                  </a:lnTo>
                  <a:lnTo>
                    <a:pt x="105" y="35"/>
                  </a:lnTo>
                  <a:lnTo>
                    <a:pt x="97" y="29"/>
                  </a:lnTo>
                  <a:lnTo>
                    <a:pt x="88" y="24"/>
                  </a:lnTo>
                  <a:lnTo>
                    <a:pt x="79" y="19"/>
                  </a:lnTo>
                  <a:lnTo>
                    <a:pt x="69" y="15"/>
                  </a:lnTo>
                  <a:lnTo>
                    <a:pt x="59" y="11"/>
                  </a:lnTo>
                  <a:lnTo>
                    <a:pt x="48" y="8"/>
                  </a:lnTo>
                  <a:lnTo>
                    <a:pt x="37" y="5"/>
                  </a:lnTo>
                  <a:lnTo>
                    <a:pt x="25" y="3"/>
                  </a:lnTo>
                  <a:lnTo>
                    <a:pt x="13" y="1"/>
                  </a:lnTo>
                  <a:lnTo>
                    <a:pt x="0"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66" name="Freeform 725"/>
            <xdr:cNvSpPr>
              <a:spLocks/>
            </xdr:cNvSpPr>
          </xdr:nvSpPr>
          <xdr:spPr bwMode="auto">
            <a:xfrm>
              <a:off x="1756" y="1257"/>
              <a:ext cx="1076" cy="81"/>
            </a:xfrm>
            <a:custGeom>
              <a:avLst/>
              <a:gdLst>
                <a:gd name="T0" fmla="*/ 2967 w 648"/>
                <a:gd name="T1" fmla="*/ 4 h 333"/>
                <a:gd name="T2" fmla="*/ 2911 w 648"/>
                <a:gd name="T3" fmla="*/ 4 h 333"/>
                <a:gd name="T4" fmla="*/ 2848 w 648"/>
                <a:gd name="T5" fmla="*/ 5 h 333"/>
                <a:gd name="T6" fmla="*/ 2788 w 648"/>
                <a:gd name="T7" fmla="*/ 5 h 333"/>
                <a:gd name="T8" fmla="*/ 2725 w 648"/>
                <a:gd name="T9" fmla="*/ 5 h 333"/>
                <a:gd name="T10" fmla="*/ 2660 w 648"/>
                <a:gd name="T11" fmla="*/ 5 h 333"/>
                <a:gd name="T12" fmla="*/ 2600 w 648"/>
                <a:gd name="T13" fmla="*/ 5 h 333"/>
                <a:gd name="T14" fmla="*/ 2537 w 648"/>
                <a:gd name="T15" fmla="*/ 5 h 333"/>
                <a:gd name="T16" fmla="*/ 2481 w 648"/>
                <a:gd name="T17" fmla="*/ 5 h 333"/>
                <a:gd name="T18" fmla="*/ 2418 w 648"/>
                <a:gd name="T19" fmla="*/ 5 h 333"/>
                <a:gd name="T20" fmla="*/ 2358 w 648"/>
                <a:gd name="T21" fmla="*/ 5 h 333"/>
                <a:gd name="T22" fmla="*/ 2295 w 648"/>
                <a:gd name="T23" fmla="*/ 5 h 333"/>
                <a:gd name="T24" fmla="*/ 2238 w 648"/>
                <a:gd name="T25" fmla="*/ 5 h 333"/>
                <a:gd name="T26" fmla="*/ 2179 w 648"/>
                <a:gd name="T27" fmla="*/ 5 h 333"/>
                <a:gd name="T28" fmla="*/ 2120 w 648"/>
                <a:gd name="T29" fmla="*/ 5 h 333"/>
                <a:gd name="T30" fmla="*/ 2066 w 648"/>
                <a:gd name="T31" fmla="*/ 5 h 333"/>
                <a:gd name="T32" fmla="*/ 2004 w 648"/>
                <a:gd name="T33" fmla="*/ 5 h 333"/>
                <a:gd name="T34" fmla="*/ 1949 w 648"/>
                <a:gd name="T35" fmla="*/ 5 h 333"/>
                <a:gd name="T36" fmla="*/ 1891 w 648"/>
                <a:gd name="T37" fmla="*/ 4 h 333"/>
                <a:gd name="T38" fmla="*/ 1832 w 648"/>
                <a:gd name="T39" fmla="*/ 4 h 333"/>
                <a:gd name="T40" fmla="*/ 1782 w 648"/>
                <a:gd name="T41" fmla="*/ 4 h 333"/>
                <a:gd name="T42" fmla="*/ 1732 w 648"/>
                <a:gd name="T43" fmla="*/ 4 h 333"/>
                <a:gd name="T44" fmla="*/ 1670 w 648"/>
                <a:gd name="T45" fmla="*/ 4 h 333"/>
                <a:gd name="T46" fmla="*/ 1574 w 648"/>
                <a:gd name="T47" fmla="*/ 4 h 333"/>
                <a:gd name="T48" fmla="*/ 1475 w 648"/>
                <a:gd name="T49" fmla="*/ 4 h 333"/>
                <a:gd name="T50" fmla="*/ 1382 w 648"/>
                <a:gd name="T51" fmla="*/ 4 h 333"/>
                <a:gd name="T52" fmla="*/ 1302 w 648"/>
                <a:gd name="T53" fmla="*/ 3 h 333"/>
                <a:gd name="T54" fmla="*/ 1255 w 648"/>
                <a:gd name="T55" fmla="*/ 3 h 333"/>
                <a:gd name="T56" fmla="*/ 1219 w 648"/>
                <a:gd name="T57" fmla="*/ 3 h 333"/>
                <a:gd name="T58" fmla="*/ 1181 w 648"/>
                <a:gd name="T59" fmla="*/ 3 h 333"/>
                <a:gd name="T60" fmla="*/ 1139 w 648"/>
                <a:gd name="T61" fmla="*/ 3 h 333"/>
                <a:gd name="T62" fmla="*/ 1061 w 648"/>
                <a:gd name="T63" fmla="*/ 3 h 333"/>
                <a:gd name="T64" fmla="*/ 998 w 648"/>
                <a:gd name="T65" fmla="*/ 2 h 333"/>
                <a:gd name="T66" fmla="*/ 935 w 648"/>
                <a:gd name="T67" fmla="*/ 2 h 333"/>
                <a:gd name="T68" fmla="*/ 873 w 648"/>
                <a:gd name="T69" fmla="*/ 2 h 333"/>
                <a:gd name="T70" fmla="*/ 810 w 648"/>
                <a:gd name="T71" fmla="*/ 2 h 333"/>
                <a:gd name="T72" fmla="*/ 751 w 648"/>
                <a:gd name="T73" fmla="*/ 1 h 333"/>
                <a:gd name="T74" fmla="*/ 686 w 648"/>
                <a:gd name="T75" fmla="*/ 1 h 333"/>
                <a:gd name="T76" fmla="*/ 623 w 648"/>
                <a:gd name="T77" fmla="*/ 1 h 333"/>
                <a:gd name="T78" fmla="*/ 555 w 648"/>
                <a:gd name="T79" fmla="*/ 1 h 333"/>
                <a:gd name="T80" fmla="*/ 521 w 648"/>
                <a:gd name="T81" fmla="*/ 0 h 333"/>
                <a:gd name="T82" fmla="*/ 480 w 648"/>
                <a:gd name="T83" fmla="*/ 0 h 333"/>
                <a:gd name="T84" fmla="*/ 443 w 648"/>
                <a:gd name="T85" fmla="*/ 0 h 333"/>
                <a:gd name="T86" fmla="*/ 402 w 648"/>
                <a:gd name="T87" fmla="*/ 0 h 333"/>
                <a:gd name="T88" fmla="*/ 362 w 648"/>
                <a:gd name="T89" fmla="*/ 0 h 333"/>
                <a:gd name="T90" fmla="*/ 317 w 648"/>
                <a:gd name="T91" fmla="*/ 0 h 333"/>
                <a:gd name="T92" fmla="*/ 271 w 648"/>
                <a:gd name="T93" fmla="*/ 0 h 333"/>
                <a:gd name="T94" fmla="*/ 221 w 648"/>
                <a:gd name="T95" fmla="*/ 0 h 333"/>
                <a:gd name="T96" fmla="*/ 168 w 648"/>
                <a:gd name="T97" fmla="*/ 0 h 333"/>
                <a:gd name="T98" fmla="*/ 116 w 648"/>
                <a:gd name="T99" fmla="*/ 0 h 333"/>
                <a:gd name="T100" fmla="*/ 61 w 648"/>
                <a:gd name="T101" fmla="*/ 0 h 333"/>
                <a:gd name="T102" fmla="*/ 0 w 648"/>
                <a:gd name="T103" fmla="*/ 0 h 33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648" h="333">
                  <a:moveTo>
                    <a:pt x="648" y="304"/>
                  </a:moveTo>
                  <a:lnTo>
                    <a:pt x="636" y="309"/>
                  </a:lnTo>
                  <a:lnTo>
                    <a:pt x="622" y="315"/>
                  </a:lnTo>
                  <a:lnTo>
                    <a:pt x="609" y="320"/>
                  </a:lnTo>
                  <a:lnTo>
                    <a:pt x="595" y="323"/>
                  </a:lnTo>
                  <a:lnTo>
                    <a:pt x="581" y="327"/>
                  </a:lnTo>
                  <a:lnTo>
                    <a:pt x="568" y="330"/>
                  </a:lnTo>
                  <a:lnTo>
                    <a:pt x="554" y="332"/>
                  </a:lnTo>
                  <a:lnTo>
                    <a:pt x="542" y="333"/>
                  </a:lnTo>
                  <a:lnTo>
                    <a:pt x="528" y="333"/>
                  </a:lnTo>
                  <a:lnTo>
                    <a:pt x="515" y="333"/>
                  </a:lnTo>
                  <a:lnTo>
                    <a:pt x="501" y="332"/>
                  </a:lnTo>
                  <a:lnTo>
                    <a:pt x="489" y="330"/>
                  </a:lnTo>
                  <a:lnTo>
                    <a:pt x="476" y="329"/>
                  </a:lnTo>
                  <a:lnTo>
                    <a:pt x="463" y="326"/>
                  </a:lnTo>
                  <a:lnTo>
                    <a:pt x="451" y="323"/>
                  </a:lnTo>
                  <a:lnTo>
                    <a:pt x="438" y="320"/>
                  </a:lnTo>
                  <a:lnTo>
                    <a:pt x="426" y="316"/>
                  </a:lnTo>
                  <a:lnTo>
                    <a:pt x="413" y="312"/>
                  </a:lnTo>
                  <a:lnTo>
                    <a:pt x="400" y="306"/>
                  </a:lnTo>
                  <a:lnTo>
                    <a:pt x="389" y="302"/>
                  </a:lnTo>
                  <a:lnTo>
                    <a:pt x="378" y="297"/>
                  </a:lnTo>
                  <a:lnTo>
                    <a:pt x="365" y="291"/>
                  </a:lnTo>
                  <a:lnTo>
                    <a:pt x="344" y="277"/>
                  </a:lnTo>
                  <a:lnTo>
                    <a:pt x="322" y="263"/>
                  </a:lnTo>
                  <a:lnTo>
                    <a:pt x="302" y="249"/>
                  </a:lnTo>
                  <a:lnTo>
                    <a:pt x="284" y="234"/>
                  </a:lnTo>
                  <a:lnTo>
                    <a:pt x="274" y="225"/>
                  </a:lnTo>
                  <a:lnTo>
                    <a:pt x="266" y="217"/>
                  </a:lnTo>
                  <a:lnTo>
                    <a:pt x="258" y="208"/>
                  </a:lnTo>
                  <a:lnTo>
                    <a:pt x="249" y="199"/>
                  </a:lnTo>
                  <a:lnTo>
                    <a:pt x="232" y="180"/>
                  </a:lnTo>
                  <a:lnTo>
                    <a:pt x="218" y="162"/>
                  </a:lnTo>
                  <a:lnTo>
                    <a:pt x="204" y="144"/>
                  </a:lnTo>
                  <a:lnTo>
                    <a:pt x="191" y="126"/>
                  </a:lnTo>
                  <a:lnTo>
                    <a:pt x="177" y="109"/>
                  </a:lnTo>
                  <a:lnTo>
                    <a:pt x="164" y="92"/>
                  </a:lnTo>
                  <a:lnTo>
                    <a:pt x="150" y="75"/>
                  </a:lnTo>
                  <a:lnTo>
                    <a:pt x="136" y="61"/>
                  </a:lnTo>
                  <a:lnTo>
                    <a:pt x="121" y="47"/>
                  </a:lnTo>
                  <a:lnTo>
                    <a:pt x="114" y="40"/>
                  </a:lnTo>
                  <a:lnTo>
                    <a:pt x="105" y="35"/>
                  </a:lnTo>
                  <a:lnTo>
                    <a:pt x="97" y="29"/>
                  </a:lnTo>
                  <a:lnTo>
                    <a:pt x="88" y="24"/>
                  </a:lnTo>
                  <a:lnTo>
                    <a:pt x="79" y="19"/>
                  </a:lnTo>
                  <a:lnTo>
                    <a:pt x="69" y="15"/>
                  </a:lnTo>
                  <a:lnTo>
                    <a:pt x="59" y="11"/>
                  </a:lnTo>
                  <a:lnTo>
                    <a:pt x="48" y="8"/>
                  </a:lnTo>
                  <a:lnTo>
                    <a:pt x="37" y="5"/>
                  </a:lnTo>
                  <a:lnTo>
                    <a:pt x="25" y="3"/>
                  </a:lnTo>
                  <a:lnTo>
                    <a:pt x="13" y="1"/>
                  </a:lnTo>
                  <a:lnTo>
                    <a:pt x="0"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grpSp>
        <xdr:nvGrpSpPr>
          <xdr:cNvPr id="17" name="Group 726"/>
          <xdr:cNvGrpSpPr>
            <a:grpSpLocks/>
          </xdr:cNvGrpSpPr>
        </xdr:nvGrpSpPr>
        <xdr:grpSpPr bwMode="auto">
          <a:xfrm>
            <a:off x="3355" y="4250"/>
            <a:ext cx="254" cy="200"/>
            <a:chOff x="1608" y="1104"/>
            <a:chExt cx="456" cy="336"/>
          </a:xfrm>
        </xdr:grpSpPr>
        <xdr:sp macro="" textlink="">
          <xdr:nvSpPr>
            <xdr:cNvPr id="259" name="AutoShape 727"/>
            <xdr:cNvSpPr>
              <a:spLocks noChangeArrowheads="1"/>
            </xdr:cNvSpPr>
          </xdr:nvSpPr>
          <xdr:spPr bwMode="auto">
            <a:xfrm>
              <a:off x="1608" y="1104"/>
              <a:ext cx="456" cy="336"/>
            </a:xfrm>
            <a:prstGeom prst="roundRect">
              <a:avLst>
                <a:gd name="adj" fmla="val 16667"/>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60" name="Rectangle 728"/>
            <xdr:cNvSpPr>
              <a:spLocks noChangeArrowheads="1"/>
            </xdr:cNvSpPr>
          </xdr:nvSpPr>
          <xdr:spPr bwMode="auto">
            <a:xfrm flipH="1">
              <a:off x="1642" y="1200"/>
              <a:ext cx="383" cy="144"/>
            </a:xfrm>
            <a:prstGeom prst="rect">
              <a:avLst/>
            </a:prstGeom>
            <a:solidFill>
              <a:schemeClr val="bg1"/>
            </a:solidFill>
            <a:ln w="6350">
              <a:solidFill>
                <a:srgbClr val="000000"/>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61" name="Oval 729"/>
            <xdr:cNvSpPr>
              <a:spLocks noChangeArrowheads="1"/>
            </xdr:cNvSpPr>
          </xdr:nvSpPr>
          <xdr:spPr bwMode="auto">
            <a:xfrm>
              <a:off x="1659" y="1227"/>
              <a:ext cx="96" cy="96"/>
            </a:xfrm>
            <a:prstGeom prst="ellipse">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62" name="Oval 730"/>
            <xdr:cNvSpPr>
              <a:spLocks noChangeArrowheads="1"/>
            </xdr:cNvSpPr>
          </xdr:nvSpPr>
          <xdr:spPr bwMode="auto">
            <a:xfrm>
              <a:off x="1917" y="1227"/>
              <a:ext cx="96" cy="96"/>
            </a:xfrm>
            <a:prstGeom prst="ellipse">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63" name="Oval 731"/>
            <xdr:cNvSpPr>
              <a:spLocks noChangeArrowheads="1"/>
            </xdr:cNvSpPr>
          </xdr:nvSpPr>
          <xdr:spPr bwMode="auto">
            <a:xfrm>
              <a:off x="1791" y="1227"/>
              <a:ext cx="96" cy="96"/>
            </a:xfrm>
            <a:prstGeom prst="ellipse">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grpSp>
        <xdr:nvGrpSpPr>
          <xdr:cNvPr id="18" name="Group 732"/>
          <xdr:cNvGrpSpPr>
            <a:grpSpLocks/>
          </xdr:cNvGrpSpPr>
        </xdr:nvGrpSpPr>
        <xdr:grpSpPr bwMode="auto">
          <a:xfrm>
            <a:off x="2838" y="4332"/>
            <a:ext cx="727" cy="313"/>
            <a:chOff x="672" y="1248"/>
            <a:chExt cx="1296" cy="528"/>
          </a:xfrm>
        </xdr:grpSpPr>
        <xdr:sp macro="" textlink="">
          <xdr:nvSpPr>
            <xdr:cNvPr id="253" name="Freeform 733"/>
            <xdr:cNvSpPr>
              <a:spLocks/>
            </xdr:cNvSpPr>
          </xdr:nvSpPr>
          <xdr:spPr bwMode="auto">
            <a:xfrm flipH="1">
              <a:off x="689" y="1572"/>
              <a:ext cx="66" cy="86"/>
            </a:xfrm>
            <a:custGeom>
              <a:avLst/>
              <a:gdLst>
                <a:gd name="T0" fmla="*/ 0 w 66"/>
                <a:gd name="T1" fmla="*/ 86 h 86"/>
                <a:gd name="T2" fmla="*/ 1 w 66"/>
                <a:gd name="T3" fmla="*/ 80 h 86"/>
                <a:gd name="T4" fmla="*/ 3 w 66"/>
                <a:gd name="T5" fmla="*/ 76 h 86"/>
                <a:gd name="T6" fmla="*/ 3 w 66"/>
                <a:gd name="T7" fmla="*/ 73 h 86"/>
                <a:gd name="T8" fmla="*/ 4 w 66"/>
                <a:gd name="T9" fmla="*/ 70 h 86"/>
                <a:gd name="T10" fmla="*/ 4 w 66"/>
                <a:gd name="T11" fmla="*/ 69 h 86"/>
                <a:gd name="T12" fmla="*/ 5 w 66"/>
                <a:gd name="T13" fmla="*/ 67 h 86"/>
                <a:gd name="T14" fmla="*/ 5 w 66"/>
                <a:gd name="T15" fmla="*/ 67 h 86"/>
                <a:gd name="T16" fmla="*/ 5 w 66"/>
                <a:gd name="T17" fmla="*/ 67 h 86"/>
                <a:gd name="T18" fmla="*/ 5 w 66"/>
                <a:gd name="T19" fmla="*/ 67 h 86"/>
                <a:gd name="T20" fmla="*/ 5 w 66"/>
                <a:gd name="T21" fmla="*/ 67 h 86"/>
                <a:gd name="T22" fmla="*/ 4 w 66"/>
                <a:gd name="T23" fmla="*/ 70 h 86"/>
                <a:gd name="T24" fmla="*/ 4 w 66"/>
                <a:gd name="T25" fmla="*/ 72 h 86"/>
                <a:gd name="T26" fmla="*/ 3 w 66"/>
                <a:gd name="T27" fmla="*/ 74 h 86"/>
                <a:gd name="T28" fmla="*/ 3 w 66"/>
                <a:gd name="T29" fmla="*/ 77 h 86"/>
                <a:gd name="T30" fmla="*/ 1 w 66"/>
                <a:gd name="T31" fmla="*/ 79 h 86"/>
                <a:gd name="T32" fmla="*/ 1 w 66"/>
                <a:gd name="T33" fmla="*/ 80 h 86"/>
                <a:gd name="T34" fmla="*/ 1 w 66"/>
                <a:gd name="T35" fmla="*/ 81 h 86"/>
                <a:gd name="T36" fmla="*/ 1 w 66"/>
                <a:gd name="T37" fmla="*/ 81 h 86"/>
                <a:gd name="T38" fmla="*/ 1 w 66"/>
                <a:gd name="T39" fmla="*/ 80 h 86"/>
                <a:gd name="T40" fmla="*/ 1 w 66"/>
                <a:gd name="T41" fmla="*/ 80 h 86"/>
                <a:gd name="T42" fmla="*/ 1 w 66"/>
                <a:gd name="T43" fmla="*/ 77 h 86"/>
                <a:gd name="T44" fmla="*/ 1 w 66"/>
                <a:gd name="T45" fmla="*/ 76 h 86"/>
                <a:gd name="T46" fmla="*/ 1 w 66"/>
                <a:gd name="T47" fmla="*/ 74 h 86"/>
                <a:gd name="T48" fmla="*/ 3 w 66"/>
                <a:gd name="T49" fmla="*/ 69 h 86"/>
                <a:gd name="T50" fmla="*/ 5 w 66"/>
                <a:gd name="T51" fmla="*/ 62 h 86"/>
                <a:gd name="T52" fmla="*/ 7 w 66"/>
                <a:gd name="T53" fmla="*/ 55 h 86"/>
                <a:gd name="T54" fmla="*/ 10 w 66"/>
                <a:gd name="T55" fmla="*/ 46 h 86"/>
                <a:gd name="T56" fmla="*/ 11 w 66"/>
                <a:gd name="T57" fmla="*/ 39 h 86"/>
                <a:gd name="T58" fmla="*/ 14 w 66"/>
                <a:gd name="T59" fmla="*/ 31 h 86"/>
                <a:gd name="T60" fmla="*/ 18 w 66"/>
                <a:gd name="T61" fmla="*/ 23 h 86"/>
                <a:gd name="T62" fmla="*/ 21 w 66"/>
                <a:gd name="T63" fmla="*/ 17 h 86"/>
                <a:gd name="T64" fmla="*/ 24 w 66"/>
                <a:gd name="T65" fmla="*/ 10 h 86"/>
                <a:gd name="T66" fmla="*/ 25 w 66"/>
                <a:gd name="T67" fmla="*/ 7 h 86"/>
                <a:gd name="T68" fmla="*/ 28 w 66"/>
                <a:gd name="T69" fmla="*/ 6 h 86"/>
                <a:gd name="T70" fmla="*/ 29 w 66"/>
                <a:gd name="T71" fmla="*/ 4 h 86"/>
                <a:gd name="T72" fmla="*/ 31 w 66"/>
                <a:gd name="T73" fmla="*/ 3 h 86"/>
                <a:gd name="T74" fmla="*/ 32 w 66"/>
                <a:gd name="T75" fmla="*/ 2 h 86"/>
                <a:gd name="T76" fmla="*/ 35 w 66"/>
                <a:gd name="T77" fmla="*/ 0 h 86"/>
                <a:gd name="T78" fmla="*/ 36 w 66"/>
                <a:gd name="T79" fmla="*/ 0 h 86"/>
                <a:gd name="T80" fmla="*/ 39 w 66"/>
                <a:gd name="T81" fmla="*/ 2 h 86"/>
                <a:gd name="T82" fmla="*/ 40 w 66"/>
                <a:gd name="T83" fmla="*/ 2 h 86"/>
                <a:gd name="T84" fmla="*/ 42 w 66"/>
                <a:gd name="T85" fmla="*/ 3 h 86"/>
                <a:gd name="T86" fmla="*/ 43 w 66"/>
                <a:gd name="T87" fmla="*/ 4 h 86"/>
                <a:gd name="T88" fmla="*/ 46 w 66"/>
                <a:gd name="T89" fmla="*/ 7 h 86"/>
                <a:gd name="T90" fmla="*/ 49 w 66"/>
                <a:gd name="T91" fmla="*/ 11 h 86"/>
                <a:gd name="T92" fmla="*/ 52 w 66"/>
                <a:gd name="T93" fmla="*/ 17 h 86"/>
                <a:gd name="T94" fmla="*/ 54 w 66"/>
                <a:gd name="T95" fmla="*/ 24 h 86"/>
                <a:gd name="T96" fmla="*/ 57 w 66"/>
                <a:gd name="T97" fmla="*/ 31 h 86"/>
                <a:gd name="T98" fmla="*/ 60 w 66"/>
                <a:gd name="T99" fmla="*/ 38 h 86"/>
                <a:gd name="T100" fmla="*/ 61 w 66"/>
                <a:gd name="T101" fmla="*/ 45 h 86"/>
                <a:gd name="T102" fmla="*/ 64 w 66"/>
                <a:gd name="T103" fmla="*/ 52 h 86"/>
                <a:gd name="T104" fmla="*/ 64 w 66"/>
                <a:gd name="T105" fmla="*/ 59 h 86"/>
                <a:gd name="T106" fmla="*/ 66 w 66"/>
                <a:gd name="T107" fmla="*/ 65 h 86"/>
                <a:gd name="T108" fmla="*/ 66 w 66"/>
                <a:gd name="T109" fmla="*/ 69 h 86"/>
                <a:gd name="T110" fmla="*/ 66 w 66"/>
                <a:gd name="T111" fmla="*/ 72 h 86"/>
                <a:gd name="T112" fmla="*/ 64 w 66"/>
                <a:gd name="T113" fmla="*/ 73 h 86"/>
                <a:gd name="T114" fmla="*/ 64 w 66"/>
                <a:gd name="T115" fmla="*/ 74 h 86"/>
                <a:gd name="T116" fmla="*/ 64 w 66"/>
                <a:gd name="T117" fmla="*/ 76 h 8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66" h="86">
                  <a:moveTo>
                    <a:pt x="0" y="86"/>
                  </a:moveTo>
                  <a:lnTo>
                    <a:pt x="1" y="80"/>
                  </a:lnTo>
                  <a:lnTo>
                    <a:pt x="3" y="76"/>
                  </a:lnTo>
                  <a:lnTo>
                    <a:pt x="3" y="73"/>
                  </a:lnTo>
                  <a:lnTo>
                    <a:pt x="4" y="70"/>
                  </a:lnTo>
                  <a:lnTo>
                    <a:pt x="4" y="69"/>
                  </a:lnTo>
                  <a:lnTo>
                    <a:pt x="5" y="67"/>
                  </a:lnTo>
                  <a:lnTo>
                    <a:pt x="4" y="70"/>
                  </a:lnTo>
                  <a:lnTo>
                    <a:pt x="4" y="72"/>
                  </a:lnTo>
                  <a:lnTo>
                    <a:pt x="3" y="74"/>
                  </a:lnTo>
                  <a:lnTo>
                    <a:pt x="3" y="77"/>
                  </a:lnTo>
                  <a:lnTo>
                    <a:pt x="1" y="79"/>
                  </a:lnTo>
                  <a:lnTo>
                    <a:pt x="1" y="80"/>
                  </a:lnTo>
                  <a:lnTo>
                    <a:pt x="1" y="81"/>
                  </a:lnTo>
                  <a:lnTo>
                    <a:pt x="1" y="80"/>
                  </a:lnTo>
                  <a:lnTo>
                    <a:pt x="1" y="77"/>
                  </a:lnTo>
                  <a:lnTo>
                    <a:pt x="1" y="76"/>
                  </a:lnTo>
                  <a:lnTo>
                    <a:pt x="1" y="74"/>
                  </a:lnTo>
                  <a:lnTo>
                    <a:pt x="3" y="69"/>
                  </a:lnTo>
                  <a:lnTo>
                    <a:pt x="5" y="62"/>
                  </a:lnTo>
                  <a:lnTo>
                    <a:pt x="7" y="55"/>
                  </a:lnTo>
                  <a:lnTo>
                    <a:pt x="10" y="46"/>
                  </a:lnTo>
                  <a:lnTo>
                    <a:pt x="11" y="39"/>
                  </a:lnTo>
                  <a:lnTo>
                    <a:pt x="14" y="31"/>
                  </a:lnTo>
                  <a:lnTo>
                    <a:pt x="18" y="23"/>
                  </a:lnTo>
                  <a:lnTo>
                    <a:pt x="21" y="17"/>
                  </a:lnTo>
                  <a:lnTo>
                    <a:pt x="24" y="10"/>
                  </a:lnTo>
                  <a:lnTo>
                    <a:pt x="25" y="7"/>
                  </a:lnTo>
                  <a:lnTo>
                    <a:pt x="28" y="6"/>
                  </a:lnTo>
                  <a:lnTo>
                    <a:pt x="29" y="4"/>
                  </a:lnTo>
                  <a:lnTo>
                    <a:pt x="31" y="3"/>
                  </a:lnTo>
                  <a:lnTo>
                    <a:pt x="32" y="2"/>
                  </a:lnTo>
                  <a:lnTo>
                    <a:pt x="35" y="0"/>
                  </a:lnTo>
                  <a:lnTo>
                    <a:pt x="36" y="0"/>
                  </a:lnTo>
                  <a:lnTo>
                    <a:pt x="39" y="2"/>
                  </a:lnTo>
                  <a:lnTo>
                    <a:pt x="40" y="2"/>
                  </a:lnTo>
                  <a:lnTo>
                    <a:pt x="42" y="3"/>
                  </a:lnTo>
                  <a:lnTo>
                    <a:pt x="43" y="4"/>
                  </a:lnTo>
                  <a:lnTo>
                    <a:pt x="46" y="7"/>
                  </a:lnTo>
                  <a:lnTo>
                    <a:pt x="49" y="11"/>
                  </a:lnTo>
                  <a:lnTo>
                    <a:pt x="52" y="17"/>
                  </a:lnTo>
                  <a:lnTo>
                    <a:pt x="54" y="24"/>
                  </a:lnTo>
                  <a:lnTo>
                    <a:pt x="57" y="31"/>
                  </a:lnTo>
                  <a:lnTo>
                    <a:pt x="60" y="38"/>
                  </a:lnTo>
                  <a:lnTo>
                    <a:pt x="61" y="45"/>
                  </a:lnTo>
                  <a:lnTo>
                    <a:pt x="64" y="52"/>
                  </a:lnTo>
                  <a:lnTo>
                    <a:pt x="64" y="59"/>
                  </a:lnTo>
                  <a:lnTo>
                    <a:pt x="66" y="65"/>
                  </a:lnTo>
                  <a:lnTo>
                    <a:pt x="66" y="69"/>
                  </a:lnTo>
                  <a:lnTo>
                    <a:pt x="66" y="72"/>
                  </a:lnTo>
                  <a:lnTo>
                    <a:pt x="64" y="73"/>
                  </a:lnTo>
                  <a:lnTo>
                    <a:pt x="64" y="74"/>
                  </a:lnTo>
                  <a:lnTo>
                    <a:pt x="64" y="7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54" name="Freeform 734"/>
            <xdr:cNvSpPr>
              <a:spLocks/>
            </xdr:cNvSpPr>
          </xdr:nvSpPr>
          <xdr:spPr bwMode="auto">
            <a:xfrm>
              <a:off x="672" y="1248"/>
              <a:ext cx="1296" cy="528"/>
            </a:xfrm>
            <a:custGeom>
              <a:avLst/>
              <a:gdLst>
                <a:gd name="T0" fmla="*/ 1296 w 1296"/>
                <a:gd name="T1" fmla="*/ 37 h 456"/>
                <a:gd name="T2" fmla="*/ 384 w 1296"/>
                <a:gd name="T3" fmla="*/ 37 h 456"/>
                <a:gd name="T4" fmla="*/ 96 w 1296"/>
                <a:gd name="T5" fmla="*/ 262 h 456"/>
                <a:gd name="T6" fmla="*/ 0 w 1296"/>
                <a:gd name="T7" fmla="*/ 707 h 45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296" h="456">
                  <a:moveTo>
                    <a:pt x="1296" y="24"/>
                  </a:moveTo>
                  <a:cubicBezTo>
                    <a:pt x="940" y="12"/>
                    <a:pt x="584" y="0"/>
                    <a:pt x="384" y="24"/>
                  </a:cubicBezTo>
                  <a:cubicBezTo>
                    <a:pt x="184" y="48"/>
                    <a:pt x="160" y="96"/>
                    <a:pt x="96" y="168"/>
                  </a:cubicBezTo>
                  <a:cubicBezTo>
                    <a:pt x="32" y="240"/>
                    <a:pt x="16" y="348"/>
                    <a:pt x="0" y="456"/>
                  </a:cubicBezTo>
                </a:path>
              </a:pathLst>
            </a:custGeom>
            <a:noFill/>
            <a:ln w="9525">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55" name="Freeform 735"/>
            <xdr:cNvSpPr>
              <a:spLocks/>
            </xdr:cNvSpPr>
          </xdr:nvSpPr>
          <xdr:spPr bwMode="auto">
            <a:xfrm>
              <a:off x="846" y="1248"/>
              <a:ext cx="978" cy="528"/>
            </a:xfrm>
            <a:custGeom>
              <a:avLst/>
              <a:gdLst>
                <a:gd name="T0" fmla="*/ 557 w 1296"/>
                <a:gd name="T1" fmla="*/ 37 h 456"/>
                <a:gd name="T2" fmla="*/ 165 w 1296"/>
                <a:gd name="T3" fmla="*/ 37 h 456"/>
                <a:gd name="T4" fmla="*/ 41 w 1296"/>
                <a:gd name="T5" fmla="*/ 262 h 456"/>
                <a:gd name="T6" fmla="*/ 0 w 1296"/>
                <a:gd name="T7" fmla="*/ 707 h 45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296" h="456">
                  <a:moveTo>
                    <a:pt x="1296" y="24"/>
                  </a:moveTo>
                  <a:cubicBezTo>
                    <a:pt x="940" y="12"/>
                    <a:pt x="584" y="0"/>
                    <a:pt x="384" y="24"/>
                  </a:cubicBezTo>
                  <a:cubicBezTo>
                    <a:pt x="184" y="48"/>
                    <a:pt x="160" y="96"/>
                    <a:pt x="96" y="168"/>
                  </a:cubicBezTo>
                  <a:cubicBezTo>
                    <a:pt x="32" y="240"/>
                    <a:pt x="16" y="348"/>
                    <a:pt x="0" y="456"/>
                  </a:cubicBezTo>
                </a:path>
              </a:pathLst>
            </a:custGeom>
            <a:noFill/>
            <a:ln w="9525">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56" name="Freeform 736"/>
            <xdr:cNvSpPr>
              <a:spLocks/>
            </xdr:cNvSpPr>
          </xdr:nvSpPr>
          <xdr:spPr bwMode="auto">
            <a:xfrm>
              <a:off x="1038" y="1248"/>
              <a:ext cx="684" cy="528"/>
            </a:xfrm>
            <a:custGeom>
              <a:avLst/>
              <a:gdLst>
                <a:gd name="T0" fmla="*/ 191 w 1296"/>
                <a:gd name="T1" fmla="*/ 37 h 456"/>
                <a:gd name="T2" fmla="*/ 56 w 1296"/>
                <a:gd name="T3" fmla="*/ 37 h 456"/>
                <a:gd name="T4" fmla="*/ 14 w 1296"/>
                <a:gd name="T5" fmla="*/ 262 h 456"/>
                <a:gd name="T6" fmla="*/ 0 w 1296"/>
                <a:gd name="T7" fmla="*/ 707 h 45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296" h="456">
                  <a:moveTo>
                    <a:pt x="1296" y="24"/>
                  </a:moveTo>
                  <a:cubicBezTo>
                    <a:pt x="940" y="12"/>
                    <a:pt x="584" y="0"/>
                    <a:pt x="384" y="24"/>
                  </a:cubicBezTo>
                  <a:cubicBezTo>
                    <a:pt x="184" y="48"/>
                    <a:pt x="160" y="96"/>
                    <a:pt x="96" y="168"/>
                  </a:cubicBezTo>
                  <a:cubicBezTo>
                    <a:pt x="32" y="240"/>
                    <a:pt x="16" y="348"/>
                    <a:pt x="0" y="456"/>
                  </a:cubicBezTo>
                </a:path>
              </a:pathLst>
            </a:custGeom>
            <a:noFill/>
            <a:ln w="9525">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57" name="Freeform 737"/>
            <xdr:cNvSpPr>
              <a:spLocks/>
            </xdr:cNvSpPr>
          </xdr:nvSpPr>
          <xdr:spPr bwMode="auto">
            <a:xfrm>
              <a:off x="849" y="1569"/>
              <a:ext cx="96" cy="204"/>
            </a:xfrm>
            <a:custGeom>
              <a:avLst/>
              <a:gdLst>
                <a:gd name="T0" fmla="*/ 6 w 104"/>
                <a:gd name="T1" fmla="*/ 212 h 200"/>
                <a:gd name="T2" fmla="*/ 6 w 104"/>
                <a:gd name="T3" fmla="*/ 110 h 200"/>
                <a:gd name="T4" fmla="*/ 44 w 104"/>
                <a:gd name="T5" fmla="*/ 8 h 200"/>
                <a:gd name="T6" fmla="*/ 82 w 104"/>
                <a:gd name="T7" fmla="*/ 161 h 2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04" h="200">
                  <a:moveTo>
                    <a:pt x="8" y="200"/>
                  </a:moveTo>
                  <a:cubicBezTo>
                    <a:pt x="4" y="168"/>
                    <a:pt x="0" y="136"/>
                    <a:pt x="8" y="104"/>
                  </a:cubicBezTo>
                  <a:cubicBezTo>
                    <a:pt x="16" y="72"/>
                    <a:pt x="40" y="0"/>
                    <a:pt x="56" y="8"/>
                  </a:cubicBezTo>
                  <a:cubicBezTo>
                    <a:pt x="72" y="16"/>
                    <a:pt x="104" y="128"/>
                    <a:pt x="104" y="152"/>
                  </a:cubicBezTo>
                </a:path>
              </a:pathLst>
            </a:custGeom>
            <a:noFill/>
            <a:ln w="6350" cmpd="sng">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58" name="Freeform 738"/>
            <xdr:cNvSpPr>
              <a:spLocks/>
            </xdr:cNvSpPr>
          </xdr:nvSpPr>
          <xdr:spPr bwMode="auto">
            <a:xfrm>
              <a:off x="1032" y="1572"/>
              <a:ext cx="150" cy="204"/>
            </a:xfrm>
            <a:custGeom>
              <a:avLst/>
              <a:gdLst>
                <a:gd name="T0" fmla="*/ 25 w 104"/>
                <a:gd name="T1" fmla="*/ 212 h 200"/>
                <a:gd name="T2" fmla="*/ 25 w 104"/>
                <a:gd name="T3" fmla="*/ 110 h 200"/>
                <a:gd name="T4" fmla="*/ 169 w 104"/>
                <a:gd name="T5" fmla="*/ 8 h 200"/>
                <a:gd name="T6" fmla="*/ 312 w 104"/>
                <a:gd name="T7" fmla="*/ 161 h 2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04" h="200">
                  <a:moveTo>
                    <a:pt x="8" y="200"/>
                  </a:moveTo>
                  <a:cubicBezTo>
                    <a:pt x="4" y="168"/>
                    <a:pt x="0" y="136"/>
                    <a:pt x="8" y="104"/>
                  </a:cubicBezTo>
                  <a:cubicBezTo>
                    <a:pt x="16" y="72"/>
                    <a:pt x="40" y="0"/>
                    <a:pt x="56" y="8"/>
                  </a:cubicBezTo>
                  <a:cubicBezTo>
                    <a:pt x="72" y="16"/>
                    <a:pt x="104" y="128"/>
                    <a:pt x="104" y="152"/>
                  </a:cubicBezTo>
                </a:path>
              </a:pathLst>
            </a:custGeom>
            <a:noFill/>
            <a:ln w="6350" cmpd="sng">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sp macro="" textlink="">
        <xdr:nvSpPr>
          <xdr:cNvPr id="19" name="Freeform 739"/>
          <xdr:cNvSpPr>
            <a:spLocks/>
          </xdr:cNvSpPr>
        </xdr:nvSpPr>
        <xdr:spPr bwMode="auto">
          <a:xfrm flipH="1">
            <a:off x="3004" y="4626"/>
            <a:ext cx="73" cy="80"/>
          </a:xfrm>
          <a:custGeom>
            <a:avLst/>
            <a:gdLst>
              <a:gd name="T0" fmla="*/ 0 w 132"/>
              <a:gd name="T1" fmla="*/ 13 h 133"/>
              <a:gd name="T2" fmla="*/ 1 w 132"/>
              <a:gd name="T3" fmla="*/ 10 h 133"/>
              <a:gd name="T4" fmla="*/ 1 w 132"/>
              <a:gd name="T5" fmla="*/ 8 h 133"/>
              <a:gd name="T6" fmla="*/ 2 w 132"/>
              <a:gd name="T7" fmla="*/ 5 h 133"/>
              <a:gd name="T8" fmla="*/ 4 w 132"/>
              <a:gd name="T9" fmla="*/ 3 h 133"/>
              <a:gd name="T10" fmla="*/ 6 w 132"/>
              <a:gd name="T11" fmla="*/ 2 h 133"/>
              <a:gd name="T12" fmla="*/ 8 w 132"/>
              <a:gd name="T13" fmla="*/ 1 h 133"/>
              <a:gd name="T14" fmla="*/ 10 w 132"/>
              <a:gd name="T15" fmla="*/ 0 h 133"/>
              <a:gd name="T16" fmla="*/ 12 w 132"/>
              <a:gd name="T17" fmla="*/ 0 h 133"/>
              <a:gd name="T18" fmla="*/ 15 w 132"/>
              <a:gd name="T19" fmla="*/ 1 h 133"/>
              <a:gd name="T20" fmla="*/ 17 w 132"/>
              <a:gd name="T21" fmla="*/ 2 h 133"/>
              <a:gd name="T22" fmla="*/ 18 w 132"/>
              <a:gd name="T23" fmla="*/ 3 h 133"/>
              <a:gd name="T24" fmla="*/ 19 w 132"/>
              <a:gd name="T25" fmla="*/ 5 h 133"/>
              <a:gd name="T26" fmla="*/ 21 w 132"/>
              <a:gd name="T27" fmla="*/ 8 h 133"/>
              <a:gd name="T28" fmla="*/ 22 w 132"/>
              <a:gd name="T29" fmla="*/ 10 h 133"/>
              <a:gd name="T30" fmla="*/ 22 w 132"/>
              <a:gd name="T31" fmla="*/ 13 h 133"/>
              <a:gd name="T32" fmla="*/ 22 w 132"/>
              <a:gd name="T33" fmla="*/ 14 h 133"/>
              <a:gd name="T34" fmla="*/ 22 w 132"/>
              <a:gd name="T35" fmla="*/ 17 h 133"/>
              <a:gd name="T36" fmla="*/ 22 w 132"/>
              <a:gd name="T37" fmla="*/ 20 h 133"/>
              <a:gd name="T38" fmla="*/ 20 w 132"/>
              <a:gd name="T39" fmla="*/ 22 h 133"/>
              <a:gd name="T40" fmla="*/ 19 w 132"/>
              <a:gd name="T41" fmla="*/ 25 h 133"/>
              <a:gd name="T42" fmla="*/ 17 w 132"/>
              <a:gd name="T43" fmla="*/ 26 h 133"/>
              <a:gd name="T44" fmla="*/ 15 w 132"/>
              <a:gd name="T45" fmla="*/ 28 h 133"/>
              <a:gd name="T46" fmla="*/ 13 w 132"/>
              <a:gd name="T47" fmla="*/ 29 h 133"/>
              <a:gd name="T48" fmla="*/ 11 w 132"/>
              <a:gd name="T49" fmla="*/ 29 h 133"/>
              <a:gd name="T50" fmla="*/ 9 w 132"/>
              <a:gd name="T51" fmla="*/ 29 h 133"/>
              <a:gd name="T52" fmla="*/ 7 w 132"/>
              <a:gd name="T53" fmla="*/ 28 h 133"/>
              <a:gd name="T54" fmla="*/ 4 w 132"/>
              <a:gd name="T55" fmla="*/ 26 h 133"/>
              <a:gd name="T56" fmla="*/ 3 w 132"/>
              <a:gd name="T57" fmla="*/ 25 h 133"/>
              <a:gd name="T58" fmla="*/ 2 w 132"/>
              <a:gd name="T59" fmla="*/ 22 h 133"/>
              <a:gd name="T60" fmla="*/ 1 w 132"/>
              <a:gd name="T61" fmla="*/ 20 h 133"/>
              <a:gd name="T62" fmla="*/ 1 w 132"/>
              <a:gd name="T63" fmla="*/ 17 h 133"/>
              <a:gd name="T64" fmla="*/ 0 w 132"/>
              <a:gd name="T65" fmla="*/ 14 h 1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2" h="133">
                <a:moveTo>
                  <a:pt x="0" y="67"/>
                </a:moveTo>
                <a:lnTo>
                  <a:pt x="0" y="60"/>
                </a:lnTo>
                <a:lnTo>
                  <a:pt x="2" y="53"/>
                </a:lnTo>
                <a:lnTo>
                  <a:pt x="3" y="46"/>
                </a:lnTo>
                <a:lnTo>
                  <a:pt x="4" y="40"/>
                </a:lnTo>
                <a:lnTo>
                  <a:pt x="7" y="35"/>
                </a:lnTo>
                <a:lnTo>
                  <a:pt x="11" y="29"/>
                </a:lnTo>
                <a:lnTo>
                  <a:pt x="14" y="23"/>
                </a:lnTo>
                <a:lnTo>
                  <a:pt x="18" y="19"/>
                </a:lnTo>
                <a:lnTo>
                  <a:pt x="24" y="15"/>
                </a:lnTo>
                <a:lnTo>
                  <a:pt x="28" y="11"/>
                </a:lnTo>
                <a:lnTo>
                  <a:pt x="34" y="8"/>
                </a:lnTo>
                <a:lnTo>
                  <a:pt x="39" y="5"/>
                </a:lnTo>
                <a:lnTo>
                  <a:pt x="46" y="2"/>
                </a:lnTo>
                <a:lnTo>
                  <a:pt x="52" y="1"/>
                </a:lnTo>
                <a:lnTo>
                  <a:pt x="59" y="0"/>
                </a:lnTo>
                <a:lnTo>
                  <a:pt x="66" y="0"/>
                </a:lnTo>
                <a:lnTo>
                  <a:pt x="73" y="0"/>
                </a:lnTo>
                <a:lnTo>
                  <a:pt x="79" y="1"/>
                </a:lnTo>
                <a:lnTo>
                  <a:pt x="86" y="2"/>
                </a:lnTo>
                <a:lnTo>
                  <a:pt x="91" y="5"/>
                </a:lnTo>
                <a:lnTo>
                  <a:pt x="98" y="8"/>
                </a:lnTo>
                <a:lnTo>
                  <a:pt x="102" y="11"/>
                </a:lnTo>
                <a:lnTo>
                  <a:pt x="108" y="15"/>
                </a:lnTo>
                <a:lnTo>
                  <a:pt x="112" y="19"/>
                </a:lnTo>
                <a:lnTo>
                  <a:pt x="116" y="23"/>
                </a:lnTo>
                <a:lnTo>
                  <a:pt x="121" y="29"/>
                </a:lnTo>
                <a:lnTo>
                  <a:pt x="125" y="35"/>
                </a:lnTo>
                <a:lnTo>
                  <a:pt x="128" y="40"/>
                </a:lnTo>
                <a:lnTo>
                  <a:pt x="129" y="46"/>
                </a:lnTo>
                <a:lnTo>
                  <a:pt x="130" y="53"/>
                </a:lnTo>
                <a:lnTo>
                  <a:pt x="132" y="60"/>
                </a:lnTo>
                <a:lnTo>
                  <a:pt x="132" y="67"/>
                </a:lnTo>
                <a:lnTo>
                  <a:pt x="132" y="72"/>
                </a:lnTo>
                <a:lnTo>
                  <a:pt x="130" y="79"/>
                </a:lnTo>
                <a:lnTo>
                  <a:pt x="129" y="86"/>
                </a:lnTo>
                <a:lnTo>
                  <a:pt x="128" y="92"/>
                </a:lnTo>
                <a:lnTo>
                  <a:pt x="125" y="98"/>
                </a:lnTo>
                <a:lnTo>
                  <a:pt x="121" y="103"/>
                </a:lnTo>
                <a:lnTo>
                  <a:pt x="116" y="109"/>
                </a:lnTo>
                <a:lnTo>
                  <a:pt x="112" y="113"/>
                </a:lnTo>
                <a:lnTo>
                  <a:pt x="108" y="117"/>
                </a:lnTo>
                <a:lnTo>
                  <a:pt x="102" y="121"/>
                </a:lnTo>
                <a:lnTo>
                  <a:pt x="98" y="124"/>
                </a:lnTo>
                <a:lnTo>
                  <a:pt x="91" y="127"/>
                </a:lnTo>
                <a:lnTo>
                  <a:pt x="86" y="130"/>
                </a:lnTo>
                <a:lnTo>
                  <a:pt x="79" y="131"/>
                </a:lnTo>
                <a:lnTo>
                  <a:pt x="73" y="133"/>
                </a:lnTo>
                <a:lnTo>
                  <a:pt x="66" y="133"/>
                </a:lnTo>
                <a:lnTo>
                  <a:pt x="59" y="133"/>
                </a:lnTo>
                <a:lnTo>
                  <a:pt x="52" y="131"/>
                </a:lnTo>
                <a:lnTo>
                  <a:pt x="46" y="130"/>
                </a:lnTo>
                <a:lnTo>
                  <a:pt x="39" y="127"/>
                </a:lnTo>
                <a:lnTo>
                  <a:pt x="34" y="124"/>
                </a:lnTo>
                <a:lnTo>
                  <a:pt x="28" y="121"/>
                </a:lnTo>
                <a:lnTo>
                  <a:pt x="24" y="117"/>
                </a:lnTo>
                <a:lnTo>
                  <a:pt x="18" y="113"/>
                </a:lnTo>
                <a:lnTo>
                  <a:pt x="14" y="109"/>
                </a:lnTo>
                <a:lnTo>
                  <a:pt x="11" y="103"/>
                </a:lnTo>
                <a:lnTo>
                  <a:pt x="7" y="98"/>
                </a:lnTo>
                <a:lnTo>
                  <a:pt x="4" y="92"/>
                </a:lnTo>
                <a:lnTo>
                  <a:pt x="3" y="86"/>
                </a:lnTo>
                <a:lnTo>
                  <a:pt x="2" y="79"/>
                </a:lnTo>
                <a:lnTo>
                  <a:pt x="0" y="72"/>
                </a:lnTo>
                <a:lnTo>
                  <a:pt x="0" y="67"/>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0" name="Freeform 740"/>
          <xdr:cNvSpPr>
            <a:spLocks/>
          </xdr:cNvSpPr>
        </xdr:nvSpPr>
        <xdr:spPr bwMode="auto">
          <a:xfrm flipH="1">
            <a:off x="2896" y="4629"/>
            <a:ext cx="73" cy="79"/>
          </a:xfrm>
          <a:custGeom>
            <a:avLst/>
            <a:gdLst>
              <a:gd name="T0" fmla="*/ 0 w 131"/>
              <a:gd name="T1" fmla="*/ 12 h 133"/>
              <a:gd name="T2" fmla="*/ 1 w 131"/>
              <a:gd name="T3" fmla="*/ 10 h 133"/>
              <a:gd name="T4" fmla="*/ 1 w 131"/>
              <a:gd name="T5" fmla="*/ 7 h 133"/>
              <a:gd name="T6" fmla="*/ 2 w 131"/>
              <a:gd name="T7" fmla="*/ 5 h 133"/>
              <a:gd name="T8" fmla="*/ 4 w 131"/>
              <a:gd name="T9" fmla="*/ 3 h 133"/>
              <a:gd name="T10" fmla="*/ 6 w 131"/>
              <a:gd name="T11" fmla="*/ 2 h 133"/>
              <a:gd name="T12" fmla="*/ 8 w 131"/>
              <a:gd name="T13" fmla="*/ 1 h 133"/>
              <a:gd name="T14" fmla="*/ 10 w 131"/>
              <a:gd name="T15" fmla="*/ 1 h 133"/>
              <a:gd name="T16" fmla="*/ 12 w 131"/>
              <a:gd name="T17" fmla="*/ 1 h 133"/>
              <a:gd name="T18" fmla="*/ 14 w 131"/>
              <a:gd name="T19" fmla="*/ 1 h 133"/>
              <a:gd name="T20" fmla="*/ 17 w 131"/>
              <a:gd name="T21" fmla="*/ 2 h 133"/>
              <a:gd name="T22" fmla="*/ 18 w 131"/>
              <a:gd name="T23" fmla="*/ 3 h 133"/>
              <a:gd name="T24" fmla="*/ 20 w 131"/>
              <a:gd name="T25" fmla="*/ 5 h 133"/>
              <a:gd name="T26" fmla="*/ 21 w 131"/>
              <a:gd name="T27" fmla="*/ 7 h 133"/>
              <a:gd name="T28" fmla="*/ 22 w 131"/>
              <a:gd name="T29" fmla="*/ 10 h 133"/>
              <a:gd name="T30" fmla="*/ 23 w 131"/>
              <a:gd name="T31" fmla="*/ 12 h 133"/>
              <a:gd name="T32" fmla="*/ 23 w 131"/>
              <a:gd name="T33" fmla="*/ 14 h 133"/>
              <a:gd name="T34" fmla="*/ 22 w 131"/>
              <a:gd name="T35" fmla="*/ 17 h 133"/>
              <a:gd name="T36" fmla="*/ 22 w 131"/>
              <a:gd name="T37" fmla="*/ 20 h 133"/>
              <a:gd name="T38" fmla="*/ 21 w 131"/>
              <a:gd name="T39" fmla="*/ 21 h 133"/>
              <a:gd name="T40" fmla="*/ 20 w 131"/>
              <a:gd name="T41" fmla="*/ 24 h 133"/>
              <a:gd name="T42" fmla="*/ 18 w 131"/>
              <a:gd name="T43" fmla="*/ 26 h 133"/>
              <a:gd name="T44" fmla="*/ 16 w 131"/>
              <a:gd name="T45" fmla="*/ 27 h 133"/>
              <a:gd name="T46" fmla="*/ 13 w 131"/>
              <a:gd name="T47" fmla="*/ 27 h 133"/>
              <a:gd name="T48" fmla="*/ 11 w 131"/>
              <a:gd name="T49" fmla="*/ 28 h 133"/>
              <a:gd name="T50" fmla="*/ 9 w 131"/>
              <a:gd name="T51" fmla="*/ 27 h 133"/>
              <a:gd name="T52" fmla="*/ 7 w 131"/>
              <a:gd name="T53" fmla="*/ 27 h 133"/>
              <a:gd name="T54" fmla="*/ 5 w 131"/>
              <a:gd name="T55" fmla="*/ 26 h 133"/>
              <a:gd name="T56" fmla="*/ 3 w 131"/>
              <a:gd name="T57" fmla="*/ 24 h 133"/>
              <a:gd name="T58" fmla="*/ 2 w 131"/>
              <a:gd name="T59" fmla="*/ 21 h 133"/>
              <a:gd name="T60" fmla="*/ 1 w 131"/>
              <a:gd name="T61" fmla="*/ 20 h 133"/>
              <a:gd name="T62" fmla="*/ 0 w 131"/>
              <a:gd name="T63" fmla="*/ 17 h 133"/>
              <a:gd name="T64" fmla="*/ 0 w 131"/>
              <a:gd name="T65" fmla="*/ 14 h 1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1" h="133">
                <a:moveTo>
                  <a:pt x="0" y="67"/>
                </a:moveTo>
                <a:lnTo>
                  <a:pt x="0" y="60"/>
                </a:lnTo>
                <a:lnTo>
                  <a:pt x="0" y="53"/>
                </a:lnTo>
                <a:lnTo>
                  <a:pt x="3" y="47"/>
                </a:lnTo>
                <a:lnTo>
                  <a:pt x="4" y="40"/>
                </a:lnTo>
                <a:lnTo>
                  <a:pt x="7" y="35"/>
                </a:lnTo>
                <a:lnTo>
                  <a:pt x="11" y="29"/>
                </a:lnTo>
                <a:lnTo>
                  <a:pt x="14" y="25"/>
                </a:lnTo>
                <a:lnTo>
                  <a:pt x="18" y="19"/>
                </a:lnTo>
                <a:lnTo>
                  <a:pt x="24" y="15"/>
                </a:lnTo>
                <a:lnTo>
                  <a:pt x="28" y="11"/>
                </a:lnTo>
                <a:lnTo>
                  <a:pt x="33" y="8"/>
                </a:lnTo>
                <a:lnTo>
                  <a:pt x="39" y="5"/>
                </a:lnTo>
                <a:lnTo>
                  <a:pt x="46" y="3"/>
                </a:lnTo>
                <a:lnTo>
                  <a:pt x="51" y="1"/>
                </a:lnTo>
                <a:lnTo>
                  <a:pt x="58" y="1"/>
                </a:lnTo>
                <a:lnTo>
                  <a:pt x="65" y="0"/>
                </a:lnTo>
                <a:lnTo>
                  <a:pt x="72" y="1"/>
                </a:lnTo>
                <a:lnTo>
                  <a:pt x="78" y="1"/>
                </a:lnTo>
                <a:lnTo>
                  <a:pt x="85" y="3"/>
                </a:lnTo>
                <a:lnTo>
                  <a:pt x="91" y="5"/>
                </a:lnTo>
                <a:lnTo>
                  <a:pt x="96" y="8"/>
                </a:lnTo>
                <a:lnTo>
                  <a:pt x="102" y="11"/>
                </a:lnTo>
                <a:lnTo>
                  <a:pt x="107" y="15"/>
                </a:lnTo>
                <a:lnTo>
                  <a:pt x="112" y="19"/>
                </a:lnTo>
                <a:lnTo>
                  <a:pt x="116" y="25"/>
                </a:lnTo>
                <a:lnTo>
                  <a:pt x="120" y="29"/>
                </a:lnTo>
                <a:lnTo>
                  <a:pt x="124" y="35"/>
                </a:lnTo>
                <a:lnTo>
                  <a:pt x="127" y="40"/>
                </a:lnTo>
                <a:lnTo>
                  <a:pt x="128" y="47"/>
                </a:lnTo>
                <a:lnTo>
                  <a:pt x="130" y="53"/>
                </a:lnTo>
                <a:lnTo>
                  <a:pt x="131" y="60"/>
                </a:lnTo>
                <a:lnTo>
                  <a:pt x="131" y="67"/>
                </a:lnTo>
                <a:lnTo>
                  <a:pt x="131" y="74"/>
                </a:lnTo>
                <a:lnTo>
                  <a:pt x="130" y="80"/>
                </a:lnTo>
                <a:lnTo>
                  <a:pt x="128" y="87"/>
                </a:lnTo>
                <a:lnTo>
                  <a:pt x="127" y="92"/>
                </a:lnTo>
                <a:lnTo>
                  <a:pt x="124" y="98"/>
                </a:lnTo>
                <a:lnTo>
                  <a:pt x="120" y="103"/>
                </a:lnTo>
                <a:lnTo>
                  <a:pt x="116" y="109"/>
                </a:lnTo>
                <a:lnTo>
                  <a:pt x="112" y="113"/>
                </a:lnTo>
                <a:lnTo>
                  <a:pt x="107" y="117"/>
                </a:lnTo>
                <a:lnTo>
                  <a:pt x="102" y="122"/>
                </a:lnTo>
                <a:lnTo>
                  <a:pt x="96" y="124"/>
                </a:lnTo>
                <a:lnTo>
                  <a:pt x="91" y="127"/>
                </a:lnTo>
                <a:lnTo>
                  <a:pt x="85" y="130"/>
                </a:lnTo>
                <a:lnTo>
                  <a:pt x="78" y="131"/>
                </a:lnTo>
                <a:lnTo>
                  <a:pt x="72" y="133"/>
                </a:lnTo>
                <a:lnTo>
                  <a:pt x="65" y="133"/>
                </a:lnTo>
                <a:lnTo>
                  <a:pt x="58" y="133"/>
                </a:lnTo>
                <a:lnTo>
                  <a:pt x="51" y="131"/>
                </a:lnTo>
                <a:lnTo>
                  <a:pt x="46" y="130"/>
                </a:lnTo>
                <a:lnTo>
                  <a:pt x="39" y="127"/>
                </a:lnTo>
                <a:lnTo>
                  <a:pt x="33" y="124"/>
                </a:lnTo>
                <a:lnTo>
                  <a:pt x="28" y="122"/>
                </a:lnTo>
                <a:lnTo>
                  <a:pt x="24" y="117"/>
                </a:lnTo>
                <a:lnTo>
                  <a:pt x="18" y="113"/>
                </a:lnTo>
                <a:lnTo>
                  <a:pt x="14" y="109"/>
                </a:lnTo>
                <a:lnTo>
                  <a:pt x="11" y="103"/>
                </a:lnTo>
                <a:lnTo>
                  <a:pt x="7" y="98"/>
                </a:lnTo>
                <a:lnTo>
                  <a:pt x="4" y="92"/>
                </a:lnTo>
                <a:lnTo>
                  <a:pt x="3" y="87"/>
                </a:lnTo>
                <a:lnTo>
                  <a:pt x="0" y="80"/>
                </a:lnTo>
                <a:lnTo>
                  <a:pt x="0" y="74"/>
                </a:lnTo>
                <a:lnTo>
                  <a:pt x="0" y="67"/>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1" name="Freeform 741"/>
          <xdr:cNvSpPr>
            <a:spLocks/>
          </xdr:cNvSpPr>
        </xdr:nvSpPr>
        <xdr:spPr bwMode="auto">
          <a:xfrm flipH="1">
            <a:off x="2797" y="4632"/>
            <a:ext cx="74" cy="79"/>
          </a:xfrm>
          <a:custGeom>
            <a:avLst/>
            <a:gdLst>
              <a:gd name="T0" fmla="*/ 0 w 133"/>
              <a:gd name="T1" fmla="*/ 13 h 132"/>
              <a:gd name="T2" fmla="*/ 1 w 133"/>
              <a:gd name="T3" fmla="*/ 10 h 132"/>
              <a:gd name="T4" fmla="*/ 1 w 133"/>
              <a:gd name="T5" fmla="*/ 7 h 132"/>
              <a:gd name="T6" fmla="*/ 2 w 133"/>
              <a:gd name="T7" fmla="*/ 5 h 132"/>
              <a:gd name="T8" fmla="*/ 4 w 133"/>
              <a:gd name="T9" fmla="*/ 3 h 132"/>
              <a:gd name="T10" fmla="*/ 6 w 133"/>
              <a:gd name="T11" fmla="*/ 1 h 132"/>
              <a:gd name="T12" fmla="*/ 8 w 133"/>
              <a:gd name="T13" fmla="*/ 1 h 132"/>
              <a:gd name="T14" fmla="*/ 10 w 133"/>
              <a:gd name="T15" fmla="*/ 0 h 132"/>
              <a:gd name="T16" fmla="*/ 13 w 133"/>
              <a:gd name="T17" fmla="*/ 0 h 132"/>
              <a:gd name="T18" fmla="*/ 14 w 133"/>
              <a:gd name="T19" fmla="*/ 1 h 132"/>
              <a:gd name="T20" fmla="*/ 17 w 133"/>
              <a:gd name="T21" fmla="*/ 1 h 132"/>
              <a:gd name="T22" fmla="*/ 18 w 133"/>
              <a:gd name="T23" fmla="*/ 3 h 132"/>
              <a:gd name="T24" fmla="*/ 21 w 133"/>
              <a:gd name="T25" fmla="*/ 5 h 132"/>
              <a:gd name="T26" fmla="*/ 22 w 133"/>
              <a:gd name="T27" fmla="*/ 7 h 132"/>
              <a:gd name="T28" fmla="*/ 22 w 133"/>
              <a:gd name="T29" fmla="*/ 10 h 132"/>
              <a:gd name="T30" fmla="*/ 23 w 133"/>
              <a:gd name="T31" fmla="*/ 13 h 132"/>
              <a:gd name="T32" fmla="*/ 23 w 133"/>
              <a:gd name="T33" fmla="*/ 14 h 132"/>
              <a:gd name="T34" fmla="*/ 23 w 133"/>
              <a:gd name="T35" fmla="*/ 17 h 132"/>
              <a:gd name="T36" fmla="*/ 22 w 133"/>
              <a:gd name="T37" fmla="*/ 19 h 132"/>
              <a:gd name="T38" fmla="*/ 21 w 133"/>
              <a:gd name="T39" fmla="*/ 22 h 132"/>
              <a:gd name="T40" fmla="*/ 19 w 133"/>
              <a:gd name="T41" fmla="*/ 24 h 132"/>
              <a:gd name="T42" fmla="*/ 18 w 133"/>
              <a:gd name="T43" fmla="*/ 26 h 132"/>
              <a:gd name="T44" fmla="*/ 16 w 133"/>
              <a:gd name="T45" fmla="*/ 27 h 132"/>
              <a:gd name="T46" fmla="*/ 14 w 133"/>
              <a:gd name="T47" fmla="*/ 28 h 132"/>
              <a:gd name="T48" fmla="*/ 12 w 133"/>
              <a:gd name="T49" fmla="*/ 28 h 132"/>
              <a:gd name="T50" fmla="*/ 9 w 133"/>
              <a:gd name="T51" fmla="*/ 28 h 132"/>
              <a:gd name="T52" fmla="*/ 7 w 133"/>
              <a:gd name="T53" fmla="*/ 27 h 132"/>
              <a:gd name="T54" fmla="*/ 5 w 133"/>
              <a:gd name="T55" fmla="*/ 26 h 132"/>
              <a:gd name="T56" fmla="*/ 3 w 133"/>
              <a:gd name="T57" fmla="*/ 24 h 132"/>
              <a:gd name="T58" fmla="*/ 2 w 133"/>
              <a:gd name="T59" fmla="*/ 22 h 132"/>
              <a:gd name="T60" fmla="*/ 1 w 133"/>
              <a:gd name="T61" fmla="*/ 19 h 132"/>
              <a:gd name="T62" fmla="*/ 1 w 133"/>
              <a:gd name="T63" fmla="*/ 17 h 132"/>
              <a:gd name="T64" fmla="*/ 0 w 133"/>
              <a:gd name="T65" fmla="*/ 14 h 13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33" h="132">
                <a:moveTo>
                  <a:pt x="0" y="66"/>
                </a:moveTo>
                <a:lnTo>
                  <a:pt x="0" y="59"/>
                </a:lnTo>
                <a:lnTo>
                  <a:pt x="1" y="52"/>
                </a:lnTo>
                <a:lnTo>
                  <a:pt x="3" y="47"/>
                </a:lnTo>
                <a:lnTo>
                  <a:pt x="4" y="40"/>
                </a:lnTo>
                <a:lnTo>
                  <a:pt x="7" y="34"/>
                </a:lnTo>
                <a:lnTo>
                  <a:pt x="11" y="28"/>
                </a:lnTo>
                <a:lnTo>
                  <a:pt x="15" y="24"/>
                </a:lnTo>
                <a:lnTo>
                  <a:pt x="20" y="19"/>
                </a:lnTo>
                <a:lnTo>
                  <a:pt x="24" y="14"/>
                </a:lnTo>
                <a:lnTo>
                  <a:pt x="29" y="12"/>
                </a:lnTo>
                <a:lnTo>
                  <a:pt x="35" y="7"/>
                </a:lnTo>
                <a:lnTo>
                  <a:pt x="41" y="5"/>
                </a:lnTo>
                <a:lnTo>
                  <a:pt x="46" y="3"/>
                </a:lnTo>
                <a:lnTo>
                  <a:pt x="53" y="0"/>
                </a:lnTo>
                <a:lnTo>
                  <a:pt x="59" y="0"/>
                </a:lnTo>
                <a:lnTo>
                  <a:pt x="66" y="0"/>
                </a:lnTo>
                <a:lnTo>
                  <a:pt x="73" y="0"/>
                </a:lnTo>
                <a:lnTo>
                  <a:pt x="80" y="0"/>
                </a:lnTo>
                <a:lnTo>
                  <a:pt x="85" y="3"/>
                </a:lnTo>
                <a:lnTo>
                  <a:pt x="92" y="5"/>
                </a:lnTo>
                <a:lnTo>
                  <a:pt x="98" y="7"/>
                </a:lnTo>
                <a:lnTo>
                  <a:pt x="104" y="12"/>
                </a:lnTo>
                <a:lnTo>
                  <a:pt x="108" y="14"/>
                </a:lnTo>
                <a:lnTo>
                  <a:pt x="113" y="19"/>
                </a:lnTo>
                <a:lnTo>
                  <a:pt x="118" y="24"/>
                </a:lnTo>
                <a:lnTo>
                  <a:pt x="120" y="28"/>
                </a:lnTo>
                <a:lnTo>
                  <a:pt x="125" y="34"/>
                </a:lnTo>
                <a:lnTo>
                  <a:pt x="127" y="40"/>
                </a:lnTo>
                <a:lnTo>
                  <a:pt x="129" y="47"/>
                </a:lnTo>
                <a:lnTo>
                  <a:pt x="132" y="52"/>
                </a:lnTo>
                <a:lnTo>
                  <a:pt x="132" y="59"/>
                </a:lnTo>
                <a:lnTo>
                  <a:pt x="133" y="66"/>
                </a:lnTo>
                <a:lnTo>
                  <a:pt x="132" y="73"/>
                </a:lnTo>
                <a:lnTo>
                  <a:pt x="132" y="79"/>
                </a:lnTo>
                <a:lnTo>
                  <a:pt x="129" y="86"/>
                </a:lnTo>
                <a:lnTo>
                  <a:pt x="127" y="91"/>
                </a:lnTo>
                <a:lnTo>
                  <a:pt x="125" y="97"/>
                </a:lnTo>
                <a:lnTo>
                  <a:pt x="120" y="103"/>
                </a:lnTo>
                <a:lnTo>
                  <a:pt x="118" y="108"/>
                </a:lnTo>
                <a:lnTo>
                  <a:pt x="113" y="112"/>
                </a:lnTo>
                <a:lnTo>
                  <a:pt x="108" y="117"/>
                </a:lnTo>
                <a:lnTo>
                  <a:pt x="104" y="121"/>
                </a:lnTo>
                <a:lnTo>
                  <a:pt x="98" y="124"/>
                </a:lnTo>
                <a:lnTo>
                  <a:pt x="92" y="126"/>
                </a:lnTo>
                <a:lnTo>
                  <a:pt x="85" y="129"/>
                </a:lnTo>
                <a:lnTo>
                  <a:pt x="80" y="131"/>
                </a:lnTo>
                <a:lnTo>
                  <a:pt x="73" y="132"/>
                </a:lnTo>
                <a:lnTo>
                  <a:pt x="66" y="132"/>
                </a:lnTo>
                <a:lnTo>
                  <a:pt x="59" y="132"/>
                </a:lnTo>
                <a:lnTo>
                  <a:pt x="53" y="131"/>
                </a:lnTo>
                <a:lnTo>
                  <a:pt x="46" y="129"/>
                </a:lnTo>
                <a:lnTo>
                  <a:pt x="41" y="126"/>
                </a:lnTo>
                <a:lnTo>
                  <a:pt x="35" y="124"/>
                </a:lnTo>
                <a:lnTo>
                  <a:pt x="29" y="121"/>
                </a:lnTo>
                <a:lnTo>
                  <a:pt x="24" y="117"/>
                </a:lnTo>
                <a:lnTo>
                  <a:pt x="20" y="112"/>
                </a:lnTo>
                <a:lnTo>
                  <a:pt x="15" y="108"/>
                </a:lnTo>
                <a:lnTo>
                  <a:pt x="11" y="103"/>
                </a:lnTo>
                <a:lnTo>
                  <a:pt x="7" y="97"/>
                </a:lnTo>
                <a:lnTo>
                  <a:pt x="4" y="91"/>
                </a:lnTo>
                <a:lnTo>
                  <a:pt x="3" y="86"/>
                </a:lnTo>
                <a:lnTo>
                  <a:pt x="1" y="79"/>
                </a:lnTo>
                <a:lnTo>
                  <a:pt x="0" y="73"/>
                </a:lnTo>
                <a:lnTo>
                  <a:pt x="0" y="66"/>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2" name="Rectangle 742"/>
          <xdr:cNvSpPr>
            <a:spLocks noChangeArrowheads="1"/>
          </xdr:cNvSpPr>
        </xdr:nvSpPr>
        <xdr:spPr bwMode="auto">
          <a:xfrm flipH="1">
            <a:off x="3234" y="4585"/>
            <a:ext cx="147" cy="37"/>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3" name="Line 743"/>
          <xdr:cNvSpPr>
            <a:spLocks noChangeShapeType="1"/>
          </xdr:cNvSpPr>
        </xdr:nvSpPr>
        <xdr:spPr bwMode="auto">
          <a:xfrm>
            <a:off x="3133" y="4698"/>
            <a:ext cx="94" cy="4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4" name="Line 744"/>
          <xdr:cNvSpPr>
            <a:spLocks noChangeShapeType="1"/>
          </xdr:cNvSpPr>
        </xdr:nvSpPr>
        <xdr:spPr bwMode="auto">
          <a:xfrm flipH="1">
            <a:off x="3222" y="4141"/>
            <a:ext cx="13" cy="102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5" name="Freeform 745"/>
          <xdr:cNvSpPr>
            <a:spLocks/>
          </xdr:cNvSpPr>
        </xdr:nvSpPr>
        <xdr:spPr bwMode="auto">
          <a:xfrm flipH="1">
            <a:off x="3235" y="4109"/>
            <a:ext cx="98" cy="32"/>
          </a:xfrm>
          <a:custGeom>
            <a:avLst/>
            <a:gdLst>
              <a:gd name="T0" fmla="*/ 0 w 177"/>
              <a:gd name="T1" fmla="*/ 11 h 53"/>
              <a:gd name="T2" fmla="*/ 1 w 177"/>
              <a:gd name="T3" fmla="*/ 11 h 53"/>
              <a:gd name="T4" fmla="*/ 1 w 177"/>
              <a:gd name="T5" fmla="*/ 10 h 53"/>
              <a:gd name="T6" fmla="*/ 1 w 177"/>
              <a:gd name="T7" fmla="*/ 9 h 53"/>
              <a:gd name="T8" fmla="*/ 2 w 177"/>
              <a:gd name="T9" fmla="*/ 8 h 53"/>
              <a:gd name="T10" fmla="*/ 2 w 177"/>
              <a:gd name="T11" fmla="*/ 7 h 53"/>
              <a:gd name="T12" fmla="*/ 3 w 177"/>
              <a:gd name="T13" fmla="*/ 6 h 53"/>
              <a:gd name="T14" fmla="*/ 4 w 177"/>
              <a:gd name="T15" fmla="*/ 5 h 53"/>
              <a:gd name="T16" fmla="*/ 5 w 177"/>
              <a:gd name="T17" fmla="*/ 5 h 53"/>
              <a:gd name="T18" fmla="*/ 6 w 177"/>
              <a:gd name="T19" fmla="*/ 4 h 53"/>
              <a:gd name="T20" fmla="*/ 7 w 177"/>
              <a:gd name="T21" fmla="*/ 3 h 53"/>
              <a:gd name="T22" fmla="*/ 8 w 177"/>
              <a:gd name="T23" fmla="*/ 2 h 53"/>
              <a:gd name="T24" fmla="*/ 9 w 177"/>
              <a:gd name="T25" fmla="*/ 2 h 53"/>
              <a:gd name="T26" fmla="*/ 11 w 177"/>
              <a:gd name="T27" fmla="*/ 1 h 53"/>
              <a:gd name="T28" fmla="*/ 12 w 177"/>
              <a:gd name="T29" fmla="*/ 1 h 53"/>
              <a:gd name="T30" fmla="*/ 13 w 177"/>
              <a:gd name="T31" fmla="*/ 1 h 53"/>
              <a:gd name="T32" fmla="*/ 15 w 177"/>
              <a:gd name="T33" fmla="*/ 0 h 53"/>
              <a:gd name="T34" fmla="*/ 17 w 177"/>
              <a:gd name="T35" fmla="*/ 0 h 53"/>
              <a:gd name="T36" fmla="*/ 18 w 177"/>
              <a:gd name="T37" fmla="*/ 1 h 53"/>
              <a:gd name="T38" fmla="*/ 19 w 177"/>
              <a:gd name="T39" fmla="*/ 1 h 53"/>
              <a:gd name="T40" fmla="*/ 21 w 177"/>
              <a:gd name="T41" fmla="*/ 1 h 53"/>
              <a:gd name="T42" fmla="*/ 22 w 177"/>
              <a:gd name="T43" fmla="*/ 1 h 53"/>
              <a:gd name="T44" fmla="*/ 23 w 177"/>
              <a:gd name="T45" fmla="*/ 2 h 53"/>
              <a:gd name="T46" fmla="*/ 24 w 177"/>
              <a:gd name="T47" fmla="*/ 3 h 53"/>
              <a:gd name="T48" fmla="*/ 26 w 177"/>
              <a:gd name="T49" fmla="*/ 3 h 53"/>
              <a:gd name="T50" fmla="*/ 27 w 177"/>
              <a:gd name="T51" fmla="*/ 4 h 53"/>
              <a:gd name="T52" fmla="*/ 28 w 177"/>
              <a:gd name="T53" fmla="*/ 5 h 53"/>
              <a:gd name="T54" fmla="*/ 28 w 177"/>
              <a:gd name="T55" fmla="*/ 6 h 53"/>
              <a:gd name="T56" fmla="*/ 29 w 177"/>
              <a:gd name="T57" fmla="*/ 7 h 53"/>
              <a:gd name="T58" fmla="*/ 29 w 177"/>
              <a:gd name="T59" fmla="*/ 8 h 53"/>
              <a:gd name="T60" fmla="*/ 30 w 177"/>
              <a:gd name="T61" fmla="*/ 10 h 53"/>
              <a:gd name="T62" fmla="*/ 30 w 177"/>
              <a:gd name="T63" fmla="*/ 11 h 53"/>
              <a:gd name="T64" fmla="*/ 30 w 177"/>
              <a:gd name="T65" fmla="*/ 11 h 53"/>
              <a:gd name="T66" fmla="*/ 30 w 177"/>
              <a:gd name="T67" fmla="*/ 11 h 5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177" h="53">
                <a:moveTo>
                  <a:pt x="0" y="53"/>
                </a:moveTo>
                <a:lnTo>
                  <a:pt x="1" y="49"/>
                </a:lnTo>
                <a:lnTo>
                  <a:pt x="4" y="45"/>
                </a:lnTo>
                <a:lnTo>
                  <a:pt x="7" y="41"/>
                </a:lnTo>
                <a:lnTo>
                  <a:pt x="10" y="36"/>
                </a:lnTo>
                <a:lnTo>
                  <a:pt x="14" y="32"/>
                </a:lnTo>
                <a:lnTo>
                  <a:pt x="18" y="28"/>
                </a:lnTo>
                <a:lnTo>
                  <a:pt x="24" y="24"/>
                </a:lnTo>
                <a:lnTo>
                  <a:pt x="29" y="21"/>
                </a:lnTo>
                <a:lnTo>
                  <a:pt x="35" y="17"/>
                </a:lnTo>
                <a:lnTo>
                  <a:pt x="42" y="14"/>
                </a:lnTo>
                <a:lnTo>
                  <a:pt x="49" y="11"/>
                </a:lnTo>
                <a:lnTo>
                  <a:pt x="56" y="8"/>
                </a:lnTo>
                <a:lnTo>
                  <a:pt x="63" y="6"/>
                </a:lnTo>
                <a:lnTo>
                  <a:pt x="71" y="4"/>
                </a:lnTo>
                <a:lnTo>
                  <a:pt x="79" y="1"/>
                </a:lnTo>
                <a:lnTo>
                  <a:pt x="88" y="0"/>
                </a:lnTo>
                <a:lnTo>
                  <a:pt x="98" y="0"/>
                </a:lnTo>
                <a:lnTo>
                  <a:pt x="106" y="1"/>
                </a:lnTo>
                <a:lnTo>
                  <a:pt x="114" y="3"/>
                </a:lnTo>
                <a:lnTo>
                  <a:pt x="123" y="4"/>
                </a:lnTo>
                <a:lnTo>
                  <a:pt x="130" y="7"/>
                </a:lnTo>
                <a:lnTo>
                  <a:pt x="138" y="10"/>
                </a:lnTo>
                <a:lnTo>
                  <a:pt x="145" y="13"/>
                </a:lnTo>
                <a:lnTo>
                  <a:pt x="151" y="15"/>
                </a:lnTo>
                <a:lnTo>
                  <a:pt x="156" y="20"/>
                </a:lnTo>
                <a:lnTo>
                  <a:pt x="162" y="24"/>
                </a:lnTo>
                <a:lnTo>
                  <a:pt x="166" y="28"/>
                </a:lnTo>
                <a:lnTo>
                  <a:pt x="170" y="32"/>
                </a:lnTo>
                <a:lnTo>
                  <a:pt x="173" y="38"/>
                </a:lnTo>
                <a:lnTo>
                  <a:pt x="175" y="43"/>
                </a:lnTo>
                <a:lnTo>
                  <a:pt x="176" y="48"/>
                </a:lnTo>
                <a:lnTo>
                  <a:pt x="177" y="53"/>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6" name="Rectangle 746"/>
          <xdr:cNvSpPr>
            <a:spLocks noChangeArrowheads="1"/>
          </xdr:cNvSpPr>
        </xdr:nvSpPr>
        <xdr:spPr bwMode="auto">
          <a:xfrm flipH="1">
            <a:off x="3235" y="4165"/>
            <a:ext cx="147" cy="37"/>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7" name="Line 747"/>
          <xdr:cNvSpPr>
            <a:spLocks noChangeShapeType="1"/>
          </xdr:cNvSpPr>
        </xdr:nvSpPr>
        <xdr:spPr bwMode="auto">
          <a:xfrm flipH="1">
            <a:off x="3235" y="4642"/>
            <a:ext cx="98"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8" name="Line 748"/>
          <xdr:cNvSpPr>
            <a:spLocks noChangeShapeType="1"/>
          </xdr:cNvSpPr>
        </xdr:nvSpPr>
        <xdr:spPr bwMode="auto">
          <a:xfrm flipH="1">
            <a:off x="3235" y="4695"/>
            <a:ext cx="98"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9" name="Line 749"/>
          <xdr:cNvSpPr>
            <a:spLocks noChangeShapeType="1"/>
          </xdr:cNvSpPr>
        </xdr:nvSpPr>
        <xdr:spPr bwMode="auto">
          <a:xfrm>
            <a:off x="3333" y="4641"/>
            <a:ext cx="6" cy="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0" name="Line 750"/>
          <xdr:cNvSpPr>
            <a:spLocks noChangeShapeType="1"/>
          </xdr:cNvSpPr>
        </xdr:nvSpPr>
        <xdr:spPr bwMode="auto">
          <a:xfrm>
            <a:off x="3333" y="4694"/>
            <a:ext cx="6"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1" name="Freeform 751"/>
          <xdr:cNvSpPr>
            <a:spLocks/>
          </xdr:cNvSpPr>
        </xdr:nvSpPr>
        <xdr:spPr bwMode="auto">
          <a:xfrm flipH="1">
            <a:off x="3337" y="4643"/>
            <a:ext cx="31" cy="53"/>
          </a:xfrm>
          <a:custGeom>
            <a:avLst/>
            <a:gdLst>
              <a:gd name="T0" fmla="*/ 8 w 55"/>
              <a:gd name="T1" fmla="*/ 0 h 89"/>
              <a:gd name="T2" fmla="*/ 0 w 55"/>
              <a:gd name="T3" fmla="*/ 0 h 89"/>
              <a:gd name="T4" fmla="*/ 0 w 55"/>
              <a:gd name="T5" fmla="*/ 19 h 89"/>
              <a:gd name="T6" fmla="*/ 10 w 55"/>
              <a:gd name="T7" fmla="*/ 19 h 89"/>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5" h="89">
                <a:moveTo>
                  <a:pt x="48" y="0"/>
                </a:moveTo>
                <a:lnTo>
                  <a:pt x="0" y="0"/>
                </a:lnTo>
                <a:lnTo>
                  <a:pt x="0" y="89"/>
                </a:lnTo>
                <a:lnTo>
                  <a:pt x="55" y="89"/>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2" name="Line 752"/>
          <xdr:cNvSpPr>
            <a:spLocks noChangeShapeType="1"/>
          </xdr:cNvSpPr>
        </xdr:nvSpPr>
        <xdr:spPr bwMode="auto">
          <a:xfrm flipH="1">
            <a:off x="3206" y="4643"/>
            <a:ext cx="0" cy="5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3" name="Freeform 753"/>
          <xdr:cNvSpPr>
            <a:spLocks/>
          </xdr:cNvSpPr>
        </xdr:nvSpPr>
        <xdr:spPr bwMode="auto">
          <a:xfrm flipH="1">
            <a:off x="3215" y="4653"/>
            <a:ext cx="10" cy="10"/>
          </a:xfrm>
          <a:custGeom>
            <a:avLst/>
            <a:gdLst>
              <a:gd name="T0" fmla="*/ 0 w 18"/>
              <a:gd name="T1" fmla="*/ 2 h 17"/>
              <a:gd name="T2" fmla="*/ 0 w 18"/>
              <a:gd name="T3" fmla="*/ 1 h 17"/>
              <a:gd name="T4" fmla="*/ 1 w 18"/>
              <a:gd name="T5" fmla="*/ 1 h 17"/>
              <a:gd name="T6" fmla="*/ 1 w 18"/>
              <a:gd name="T7" fmla="*/ 1 h 17"/>
              <a:gd name="T8" fmla="*/ 1 w 18"/>
              <a:gd name="T9" fmla="*/ 0 h 17"/>
              <a:gd name="T10" fmla="*/ 1 w 18"/>
              <a:gd name="T11" fmla="*/ 0 h 17"/>
              <a:gd name="T12" fmla="*/ 2 w 18"/>
              <a:gd name="T13" fmla="*/ 0 h 17"/>
              <a:gd name="T14" fmla="*/ 2 w 18"/>
              <a:gd name="T15" fmla="*/ 0 h 17"/>
              <a:gd name="T16" fmla="*/ 2 w 18"/>
              <a:gd name="T17" fmla="*/ 0 h 17"/>
              <a:gd name="T18" fmla="*/ 3 w 18"/>
              <a:gd name="T19" fmla="*/ 1 h 17"/>
              <a:gd name="T20" fmla="*/ 3 w 18"/>
              <a:gd name="T21" fmla="*/ 1 h 17"/>
              <a:gd name="T22" fmla="*/ 3 w 18"/>
              <a:gd name="T23" fmla="*/ 1 h 17"/>
              <a:gd name="T24" fmla="*/ 3 w 18"/>
              <a:gd name="T25" fmla="*/ 2 h 17"/>
              <a:gd name="T26" fmla="*/ 3 w 18"/>
              <a:gd name="T27" fmla="*/ 2 h 17"/>
              <a:gd name="T28" fmla="*/ 3 w 18"/>
              <a:gd name="T29" fmla="*/ 2 h 17"/>
              <a:gd name="T30" fmla="*/ 3 w 18"/>
              <a:gd name="T31" fmla="*/ 2 h 17"/>
              <a:gd name="T32" fmla="*/ 3 w 18"/>
              <a:gd name="T33" fmla="*/ 3 h 17"/>
              <a:gd name="T34" fmla="*/ 2 w 18"/>
              <a:gd name="T35" fmla="*/ 4 h 17"/>
              <a:gd name="T36" fmla="*/ 2 w 18"/>
              <a:gd name="T37" fmla="*/ 4 h 17"/>
              <a:gd name="T38" fmla="*/ 2 w 18"/>
              <a:gd name="T39" fmla="*/ 4 h 17"/>
              <a:gd name="T40" fmla="*/ 1 w 18"/>
              <a:gd name="T41" fmla="*/ 4 h 17"/>
              <a:gd name="T42" fmla="*/ 1 w 18"/>
              <a:gd name="T43" fmla="*/ 4 h 17"/>
              <a:gd name="T44" fmla="*/ 1 w 18"/>
              <a:gd name="T45" fmla="*/ 3 h 17"/>
              <a:gd name="T46" fmla="*/ 1 w 18"/>
              <a:gd name="T47" fmla="*/ 2 h 17"/>
              <a:gd name="T48" fmla="*/ 0 w 18"/>
              <a:gd name="T49" fmla="*/ 2 h 17"/>
              <a:gd name="T50" fmla="*/ 0 w 18"/>
              <a:gd name="T51" fmla="*/ 2 h 1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7">
                <a:moveTo>
                  <a:pt x="0" y="9"/>
                </a:moveTo>
                <a:lnTo>
                  <a:pt x="0" y="7"/>
                </a:lnTo>
                <a:lnTo>
                  <a:pt x="2" y="6"/>
                </a:lnTo>
                <a:lnTo>
                  <a:pt x="3" y="3"/>
                </a:lnTo>
                <a:lnTo>
                  <a:pt x="6" y="0"/>
                </a:lnTo>
                <a:lnTo>
                  <a:pt x="7" y="0"/>
                </a:lnTo>
                <a:lnTo>
                  <a:pt x="9" y="0"/>
                </a:lnTo>
                <a:lnTo>
                  <a:pt x="11" y="0"/>
                </a:lnTo>
                <a:lnTo>
                  <a:pt x="13" y="0"/>
                </a:lnTo>
                <a:lnTo>
                  <a:pt x="16" y="3"/>
                </a:lnTo>
                <a:lnTo>
                  <a:pt x="17" y="6"/>
                </a:lnTo>
                <a:lnTo>
                  <a:pt x="18" y="7"/>
                </a:lnTo>
                <a:lnTo>
                  <a:pt x="18" y="9"/>
                </a:lnTo>
                <a:lnTo>
                  <a:pt x="18" y="10"/>
                </a:lnTo>
                <a:lnTo>
                  <a:pt x="17" y="12"/>
                </a:lnTo>
                <a:lnTo>
                  <a:pt x="16" y="16"/>
                </a:lnTo>
                <a:lnTo>
                  <a:pt x="13" y="17"/>
                </a:lnTo>
                <a:lnTo>
                  <a:pt x="11" y="17"/>
                </a:lnTo>
                <a:lnTo>
                  <a:pt x="9" y="17"/>
                </a:lnTo>
                <a:lnTo>
                  <a:pt x="7" y="17"/>
                </a:lnTo>
                <a:lnTo>
                  <a:pt x="6" y="17"/>
                </a:lnTo>
                <a:lnTo>
                  <a:pt x="3" y="16"/>
                </a:lnTo>
                <a:lnTo>
                  <a:pt x="2" y="12"/>
                </a:lnTo>
                <a:lnTo>
                  <a:pt x="0" y="10"/>
                </a:lnTo>
                <a:lnTo>
                  <a:pt x="0" y="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4" name="Freeform 754"/>
          <xdr:cNvSpPr>
            <a:spLocks/>
          </xdr:cNvSpPr>
        </xdr:nvSpPr>
        <xdr:spPr bwMode="auto">
          <a:xfrm flipH="1">
            <a:off x="3215" y="4653"/>
            <a:ext cx="10" cy="10"/>
          </a:xfrm>
          <a:custGeom>
            <a:avLst/>
            <a:gdLst>
              <a:gd name="T0" fmla="*/ 0 w 18"/>
              <a:gd name="T1" fmla="*/ 2 h 17"/>
              <a:gd name="T2" fmla="*/ 0 w 18"/>
              <a:gd name="T3" fmla="*/ 1 h 17"/>
              <a:gd name="T4" fmla="*/ 1 w 18"/>
              <a:gd name="T5" fmla="*/ 1 h 17"/>
              <a:gd name="T6" fmla="*/ 1 w 18"/>
              <a:gd name="T7" fmla="*/ 1 h 17"/>
              <a:gd name="T8" fmla="*/ 1 w 18"/>
              <a:gd name="T9" fmla="*/ 0 h 17"/>
              <a:gd name="T10" fmla="*/ 1 w 18"/>
              <a:gd name="T11" fmla="*/ 0 h 17"/>
              <a:gd name="T12" fmla="*/ 2 w 18"/>
              <a:gd name="T13" fmla="*/ 0 h 17"/>
              <a:gd name="T14" fmla="*/ 2 w 18"/>
              <a:gd name="T15" fmla="*/ 0 h 17"/>
              <a:gd name="T16" fmla="*/ 2 w 18"/>
              <a:gd name="T17" fmla="*/ 0 h 17"/>
              <a:gd name="T18" fmla="*/ 3 w 18"/>
              <a:gd name="T19" fmla="*/ 1 h 17"/>
              <a:gd name="T20" fmla="*/ 3 w 18"/>
              <a:gd name="T21" fmla="*/ 1 h 17"/>
              <a:gd name="T22" fmla="*/ 3 w 18"/>
              <a:gd name="T23" fmla="*/ 1 h 17"/>
              <a:gd name="T24" fmla="*/ 3 w 18"/>
              <a:gd name="T25" fmla="*/ 2 h 17"/>
              <a:gd name="T26" fmla="*/ 3 w 18"/>
              <a:gd name="T27" fmla="*/ 2 h 17"/>
              <a:gd name="T28" fmla="*/ 3 w 18"/>
              <a:gd name="T29" fmla="*/ 2 h 17"/>
              <a:gd name="T30" fmla="*/ 3 w 18"/>
              <a:gd name="T31" fmla="*/ 2 h 17"/>
              <a:gd name="T32" fmla="*/ 3 w 18"/>
              <a:gd name="T33" fmla="*/ 3 h 17"/>
              <a:gd name="T34" fmla="*/ 2 w 18"/>
              <a:gd name="T35" fmla="*/ 4 h 17"/>
              <a:gd name="T36" fmla="*/ 2 w 18"/>
              <a:gd name="T37" fmla="*/ 4 h 17"/>
              <a:gd name="T38" fmla="*/ 2 w 18"/>
              <a:gd name="T39" fmla="*/ 4 h 17"/>
              <a:gd name="T40" fmla="*/ 1 w 18"/>
              <a:gd name="T41" fmla="*/ 4 h 17"/>
              <a:gd name="T42" fmla="*/ 1 w 18"/>
              <a:gd name="T43" fmla="*/ 4 h 17"/>
              <a:gd name="T44" fmla="*/ 1 w 18"/>
              <a:gd name="T45" fmla="*/ 3 h 17"/>
              <a:gd name="T46" fmla="*/ 1 w 18"/>
              <a:gd name="T47" fmla="*/ 2 h 17"/>
              <a:gd name="T48" fmla="*/ 0 w 18"/>
              <a:gd name="T49" fmla="*/ 2 h 17"/>
              <a:gd name="T50" fmla="*/ 0 w 18"/>
              <a:gd name="T51" fmla="*/ 2 h 17"/>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7">
                <a:moveTo>
                  <a:pt x="0" y="9"/>
                </a:moveTo>
                <a:lnTo>
                  <a:pt x="0" y="7"/>
                </a:lnTo>
                <a:lnTo>
                  <a:pt x="2" y="6"/>
                </a:lnTo>
                <a:lnTo>
                  <a:pt x="3" y="3"/>
                </a:lnTo>
                <a:lnTo>
                  <a:pt x="6" y="0"/>
                </a:lnTo>
                <a:lnTo>
                  <a:pt x="7" y="0"/>
                </a:lnTo>
                <a:lnTo>
                  <a:pt x="9" y="0"/>
                </a:lnTo>
                <a:lnTo>
                  <a:pt x="11" y="0"/>
                </a:lnTo>
                <a:lnTo>
                  <a:pt x="13" y="0"/>
                </a:lnTo>
                <a:lnTo>
                  <a:pt x="16" y="3"/>
                </a:lnTo>
                <a:lnTo>
                  <a:pt x="17" y="6"/>
                </a:lnTo>
                <a:lnTo>
                  <a:pt x="18" y="7"/>
                </a:lnTo>
                <a:lnTo>
                  <a:pt x="18" y="9"/>
                </a:lnTo>
                <a:lnTo>
                  <a:pt x="18" y="10"/>
                </a:lnTo>
                <a:lnTo>
                  <a:pt x="17" y="12"/>
                </a:lnTo>
                <a:lnTo>
                  <a:pt x="16" y="16"/>
                </a:lnTo>
                <a:lnTo>
                  <a:pt x="13" y="17"/>
                </a:lnTo>
                <a:lnTo>
                  <a:pt x="11" y="17"/>
                </a:lnTo>
                <a:lnTo>
                  <a:pt x="9" y="17"/>
                </a:lnTo>
                <a:lnTo>
                  <a:pt x="7" y="17"/>
                </a:lnTo>
                <a:lnTo>
                  <a:pt x="6" y="17"/>
                </a:lnTo>
                <a:lnTo>
                  <a:pt x="3" y="16"/>
                </a:lnTo>
                <a:lnTo>
                  <a:pt x="2" y="12"/>
                </a:lnTo>
                <a:lnTo>
                  <a:pt x="0" y="10"/>
                </a:lnTo>
                <a:lnTo>
                  <a:pt x="0" y="9"/>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5" name="Freeform 755"/>
          <xdr:cNvSpPr>
            <a:spLocks/>
          </xdr:cNvSpPr>
        </xdr:nvSpPr>
        <xdr:spPr bwMode="auto">
          <a:xfrm flipH="1">
            <a:off x="3215" y="4679"/>
            <a:ext cx="10" cy="11"/>
          </a:xfrm>
          <a:custGeom>
            <a:avLst/>
            <a:gdLst>
              <a:gd name="T0" fmla="*/ 0 w 18"/>
              <a:gd name="T1" fmla="*/ 2 h 18"/>
              <a:gd name="T2" fmla="*/ 0 w 18"/>
              <a:gd name="T3" fmla="*/ 1 h 18"/>
              <a:gd name="T4" fmla="*/ 1 w 18"/>
              <a:gd name="T5" fmla="*/ 1 h 18"/>
              <a:gd name="T6" fmla="*/ 1 w 18"/>
              <a:gd name="T7" fmla="*/ 1 h 18"/>
              <a:gd name="T8" fmla="*/ 1 w 18"/>
              <a:gd name="T9" fmla="*/ 1 h 18"/>
              <a:gd name="T10" fmla="*/ 1 w 18"/>
              <a:gd name="T11" fmla="*/ 0 h 18"/>
              <a:gd name="T12" fmla="*/ 2 w 18"/>
              <a:gd name="T13" fmla="*/ 0 h 18"/>
              <a:gd name="T14" fmla="*/ 2 w 18"/>
              <a:gd name="T15" fmla="*/ 0 h 18"/>
              <a:gd name="T16" fmla="*/ 2 w 18"/>
              <a:gd name="T17" fmla="*/ 1 h 18"/>
              <a:gd name="T18" fmla="*/ 3 w 18"/>
              <a:gd name="T19" fmla="*/ 1 h 18"/>
              <a:gd name="T20" fmla="*/ 3 w 18"/>
              <a:gd name="T21" fmla="*/ 1 h 18"/>
              <a:gd name="T22" fmla="*/ 3 w 18"/>
              <a:gd name="T23" fmla="*/ 1 h 18"/>
              <a:gd name="T24" fmla="*/ 3 w 18"/>
              <a:gd name="T25" fmla="*/ 2 h 18"/>
              <a:gd name="T26" fmla="*/ 3 w 18"/>
              <a:gd name="T27" fmla="*/ 2 h 18"/>
              <a:gd name="T28" fmla="*/ 3 w 18"/>
              <a:gd name="T29" fmla="*/ 2 h 18"/>
              <a:gd name="T30" fmla="*/ 3 w 18"/>
              <a:gd name="T31" fmla="*/ 2 h 18"/>
              <a:gd name="T32" fmla="*/ 3 w 18"/>
              <a:gd name="T33" fmla="*/ 4 h 18"/>
              <a:gd name="T34" fmla="*/ 2 w 18"/>
              <a:gd name="T35" fmla="*/ 4 h 18"/>
              <a:gd name="T36" fmla="*/ 2 w 18"/>
              <a:gd name="T37" fmla="*/ 4 h 18"/>
              <a:gd name="T38" fmla="*/ 2 w 18"/>
              <a:gd name="T39" fmla="*/ 4 h 18"/>
              <a:gd name="T40" fmla="*/ 1 w 18"/>
              <a:gd name="T41" fmla="*/ 4 h 18"/>
              <a:gd name="T42" fmla="*/ 1 w 18"/>
              <a:gd name="T43" fmla="*/ 4 h 18"/>
              <a:gd name="T44" fmla="*/ 1 w 18"/>
              <a:gd name="T45" fmla="*/ 4 h 18"/>
              <a:gd name="T46" fmla="*/ 1 w 18"/>
              <a:gd name="T47" fmla="*/ 2 h 18"/>
              <a:gd name="T48" fmla="*/ 0 w 18"/>
              <a:gd name="T49" fmla="*/ 2 h 18"/>
              <a:gd name="T50" fmla="*/ 0 w 18"/>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8">
                <a:moveTo>
                  <a:pt x="0" y="10"/>
                </a:moveTo>
                <a:lnTo>
                  <a:pt x="0" y="7"/>
                </a:lnTo>
                <a:lnTo>
                  <a:pt x="2" y="5"/>
                </a:lnTo>
                <a:lnTo>
                  <a:pt x="3" y="3"/>
                </a:lnTo>
                <a:lnTo>
                  <a:pt x="6" y="1"/>
                </a:lnTo>
                <a:lnTo>
                  <a:pt x="7" y="0"/>
                </a:lnTo>
                <a:lnTo>
                  <a:pt x="9" y="0"/>
                </a:lnTo>
                <a:lnTo>
                  <a:pt x="11" y="0"/>
                </a:lnTo>
                <a:lnTo>
                  <a:pt x="13" y="1"/>
                </a:lnTo>
                <a:lnTo>
                  <a:pt x="16" y="3"/>
                </a:lnTo>
                <a:lnTo>
                  <a:pt x="17" y="5"/>
                </a:lnTo>
                <a:lnTo>
                  <a:pt x="18" y="7"/>
                </a:lnTo>
                <a:lnTo>
                  <a:pt x="18" y="10"/>
                </a:lnTo>
                <a:lnTo>
                  <a:pt x="18" y="11"/>
                </a:lnTo>
                <a:lnTo>
                  <a:pt x="17" y="12"/>
                </a:lnTo>
                <a:lnTo>
                  <a:pt x="16" y="15"/>
                </a:lnTo>
                <a:lnTo>
                  <a:pt x="13" y="17"/>
                </a:lnTo>
                <a:lnTo>
                  <a:pt x="11" y="18"/>
                </a:lnTo>
                <a:lnTo>
                  <a:pt x="9" y="18"/>
                </a:lnTo>
                <a:lnTo>
                  <a:pt x="7" y="18"/>
                </a:lnTo>
                <a:lnTo>
                  <a:pt x="6" y="17"/>
                </a:lnTo>
                <a:lnTo>
                  <a:pt x="3" y="15"/>
                </a:lnTo>
                <a:lnTo>
                  <a:pt x="2" y="12"/>
                </a:lnTo>
                <a:lnTo>
                  <a:pt x="0" y="11"/>
                </a:lnTo>
                <a:lnTo>
                  <a:pt x="0" y="1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6" name="Freeform 756"/>
          <xdr:cNvSpPr>
            <a:spLocks/>
          </xdr:cNvSpPr>
        </xdr:nvSpPr>
        <xdr:spPr bwMode="auto">
          <a:xfrm flipH="1">
            <a:off x="3215" y="4679"/>
            <a:ext cx="10" cy="11"/>
          </a:xfrm>
          <a:custGeom>
            <a:avLst/>
            <a:gdLst>
              <a:gd name="T0" fmla="*/ 0 w 18"/>
              <a:gd name="T1" fmla="*/ 2 h 18"/>
              <a:gd name="T2" fmla="*/ 0 w 18"/>
              <a:gd name="T3" fmla="*/ 1 h 18"/>
              <a:gd name="T4" fmla="*/ 1 w 18"/>
              <a:gd name="T5" fmla="*/ 1 h 18"/>
              <a:gd name="T6" fmla="*/ 1 w 18"/>
              <a:gd name="T7" fmla="*/ 1 h 18"/>
              <a:gd name="T8" fmla="*/ 1 w 18"/>
              <a:gd name="T9" fmla="*/ 1 h 18"/>
              <a:gd name="T10" fmla="*/ 1 w 18"/>
              <a:gd name="T11" fmla="*/ 0 h 18"/>
              <a:gd name="T12" fmla="*/ 2 w 18"/>
              <a:gd name="T13" fmla="*/ 0 h 18"/>
              <a:gd name="T14" fmla="*/ 2 w 18"/>
              <a:gd name="T15" fmla="*/ 0 h 18"/>
              <a:gd name="T16" fmla="*/ 2 w 18"/>
              <a:gd name="T17" fmla="*/ 1 h 18"/>
              <a:gd name="T18" fmla="*/ 3 w 18"/>
              <a:gd name="T19" fmla="*/ 1 h 18"/>
              <a:gd name="T20" fmla="*/ 3 w 18"/>
              <a:gd name="T21" fmla="*/ 1 h 18"/>
              <a:gd name="T22" fmla="*/ 3 w 18"/>
              <a:gd name="T23" fmla="*/ 1 h 18"/>
              <a:gd name="T24" fmla="*/ 3 w 18"/>
              <a:gd name="T25" fmla="*/ 2 h 18"/>
              <a:gd name="T26" fmla="*/ 3 w 18"/>
              <a:gd name="T27" fmla="*/ 2 h 18"/>
              <a:gd name="T28" fmla="*/ 3 w 18"/>
              <a:gd name="T29" fmla="*/ 2 h 18"/>
              <a:gd name="T30" fmla="*/ 3 w 18"/>
              <a:gd name="T31" fmla="*/ 2 h 18"/>
              <a:gd name="T32" fmla="*/ 3 w 18"/>
              <a:gd name="T33" fmla="*/ 4 h 18"/>
              <a:gd name="T34" fmla="*/ 2 w 18"/>
              <a:gd name="T35" fmla="*/ 4 h 18"/>
              <a:gd name="T36" fmla="*/ 2 w 18"/>
              <a:gd name="T37" fmla="*/ 4 h 18"/>
              <a:gd name="T38" fmla="*/ 2 w 18"/>
              <a:gd name="T39" fmla="*/ 4 h 18"/>
              <a:gd name="T40" fmla="*/ 1 w 18"/>
              <a:gd name="T41" fmla="*/ 4 h 18"/>
              <a:gd name="T42" fmla="*/ 1 w 18"/>
              <a:gd name="T43" fmla="*/ 4 h 18"/>
              <a:gd name="T44" fmla="*/ 1 w 18"/>
              <a:gd name="T45" fmla="*/ 4 h 18"/>
              <a:gd name="T46" fmla="*/ 1 w 18"/>
              <a:gd name="T47" fmla="*/ 2 h 18"/>
              <a:gd name="T48" fmla="*/ 0 w 18"/>
              <a:gd name="T49" fmla="*/ 2 h 18"/>
              <a:gd name="T50" fmla="*/ 0 w 18"/>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8">
                <a:moveTo>
                  <a:pt x="0" y="10"/>
                </a:moveTo>
                <a:lnTo>
                  <a:pt x="0" y="7"/>
                </a:lnTo>
                <a:lnTo>
                  <a:pt x="2" y="5"/>
                </a:lnTo>
                <a:lnTo>
                  <a:pt x="3" y="3"/>
                </a:lnTo>
                <a:lnTo>
                  <a:pt x="6" y="1"/>
                </a:lnTo>
                <a:lnTo>
                  <a:pt x="7" y="0"/>
                </a:lnTo>
                <a:lnTo>
                  <a:pt x="9" y="0"/>
                </a:lnTo>
                <a:lnTo>
                  <a:pt x="11" y="0"/>
                </a:lnTo>
                <a:lnTo>
                  <a:pt x="13" y="1"/>
                </a:lnTo>
                <a:lnTo>
                  <a:pt x="16" y="3"/>
                </a:lnTo>
                <a:lnTo>
                  <a:pt x="17" y="5"/>
                </a:lnTo>
                <a:lnTo>
                  <a:pt x="18" y="7"/>
                </a:lnTo>
                <a:lnTo>
                  <a:pt x="18" y="10"/>
                </a:lnTo>
                <a:lnTo>
                  <a:pt x="18" y="11"/>
                </a:lnTo>
                <a:lnTo>
                  <a:pt x="17" y="12"/>
                </a:lnTo>
                <a:lnTo>
                  <a:pt x="16" y="15"/>
                </a:lnTo>
                <a:lnTo>
                  <a:pt x="13" y="17"/>
                </a:lnTo>
                <a:lnTo>
                  <a:pt x="11" y="18"/>
                </a:lnTo>
                <a:lnTo>
                  <a:pt x="9" y="18"/>
                </a:lnTo>
                <a:lnTo>
                  <a:pt x="7" y="18"/>
                </a:lnTo>
                <a:lnTo>
                  <a:pt x="6" y="17"/>
                </a:lnTo>
                <a:lnTo>
                  <a:pt x="3" y="15"/>
                </a:lnTo>
                <a:lnTo>
                  <a:pt x="2" y="12"/>
                </a:lnTo>
                <a:lnTo>
                  <a:pt x="0" y="11"/>
                </a:lnTo>
                <a:lnTo>
                  <a:pt x="0" y="1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7" name="Freeform 757"/>
          <xdr:cNvSpPr>
            <a:spLocks/>
          </xdr:cNvSpPr>
        </xdr:nvSpPr>
        <xdr:spPr bwMode="auto">
          <a:xfrm flipH="1">
            <a:off x="3348" y="4647"/>
            <a:ext cx="10"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1 h 18"/>
              <a:gd name="T12" fmla="*/ 2 w 17"/>
              <a:gd name="T13" fmla="*/ 0 h 18"/>
              <a:gd name="T14" fmla="*/ 2 w 17"/>
              <a:gd name="T15" fmla="*/ 1 h 18"/>
              <a:gd name="T16" fmla="*/ 2 w 17"/>
              <a:gd name="T17" fmla="*/ 1 h 18"/>
              <a:gd name="T18" fmla="*/ 3 w 17"/>
              <a:gd name="T19" fmla="*/ 1 h 18"/>
              <a:gd name="T20" fmla="*/ 4 w 17"/>
              <a:gd name="T21" fmla="*/ 1 h 18"/>
              <a:gd name="T22" fmla="*/ 4 w 17"/>
              <a:gd name="T23" fmla="*/ 1 h 18"/>
              <a:gd name="T24" fmla="*/ 4 w 17"/>
              <a:gd name="T25" fmla="*/ 2 h 18"/>
              <a:gd name="T26" fmla="*/ 4 w 17"/>
              <a:gd name="T27" fmla="*/ 2 h 18"/>
              <a:gd name="T28" fmla="*/ 4 w 17"/>
              <a:gd name="T29" fmla="*/ 2 h 18"/>
              <a:gd name="T30" fmla="*/ 4 w 17"/>
              <a:gd name="T31" fmla="*/ 2 h 18"/>
              <a:gd name="T32" fmla="*/ 3 w 17"/>
              <a:gd name="T33" fmla="*/ 4 h 18"/>
              <a:gd name="T34" fmla="*/ 2 w 17"/>
              <a:gd name="T35" fmla="*/ 4 h 18"/>
              <a:gd name="T36" fmla="*/ 2 w 17"/>
              <a:gd name="T37" fmla="*/ 4 h 18"/>
              <a:gd name="T38" fmla="*/ 2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9"/>
                </a:moveTo>
                <a:lnTo>
                  <a:pt x="0" y="7"/>
                </a:lnTo>
                <a:lnTo>
                  <a:pt x="0" y="5"/>
                </a:lnTo>
                <a:lnTo>
                  <a:pt x="3" y="2"/>
                </a:lnTo>
                <a:lnTo>
                  <a:pt x="5" y="1"/>
                </a:lnTo>
                <a:lnTo>
                  <a:pt x="7" y="1"/>
                </a:lnTo>
                <a:lnTo>
                  <a:pt x="9" y="0"/>
                </a:lnTo>
                <a:lnTo>
                  <a:pt x="10" y="1"/>
                </a:lnTo>
                <a:lnTo>
                  <a:pt x="12" y="1"/>
                </a:lnTo>
                <a:lnTo>
                  <a:pt x="14" y="2"/>
                </a:lnTo>
                <a:lnTo>
                  <a:pt x="17" y="5"/>
                </a:lnTo>
                <a:lnTo>
                  <a:pt x="17" y="7"/>
                </a:lnTo>
                <a:lnTo>
                  <a:pt x="17" y="9"/>
                </a:lnTo>
                <a:lnTo>
                  <a:pt x="17" y="11"/>
                </a:lnTo>
                <a:lnTo>
                  <a:pt x="17" y="12"/>
                </a:lnTo>
                <a:lnTo>
                  <a:pt x="14" y="15"/>
                </a:lnTo>
                <a:lnTo>
                  <a:pt x="12" y="18"/>
                </a:lnTo>
                <a:lnTo>
                  <a:pt x="10" y="18"/>
                </a:lnTo>
                <a:lnTo>
                  <a:pt x="9" y="18"/>
                </a:lnTo>
                <a:lnTo>
                  <a:pt x="7" y="18"/>
                </a:lnTo>
                <a:lnTo>
                  <a:pt x="5" y="18"/>
                </a:lnTo>
                <a:lnTo>
                  <a:pt x="3" y="15"/>
                </a:lnTo>
                <a:lnTo>
                  <a:pt x="0" y="12"/>
                </a:lnTo>
                <a:lnTo>
                  <a:pt x="0" y="11"/>
                </a:lnTo>
                <a:lnTo>
                  <a:pt x="0" y="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8" name="Freeform 758"/>
          <xdr:cNvSpPr>
            <a:spLocks/>
          </xdr:cNvSpPr>
        </xdr:nvSpPr>
        <xdr:spPr bwMode="auto">
          <a:xfrm flipH="1">
            <a:off x="3348" y="4647"/>
            <a:ext cx="10"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1 h 18"/>
              <a:gd name="T12" fmla="*/ 2 w 17"/>
              <a:gd name="T13" fmla="*/ 0 h 18"/>
              <a:gd name="T14" fmla="*/ 2 w 17"/>
              <a:gd name="T15" fmla="*/ 1 h 18"/>
              <a:gd name="T16" fmla="*/ 2 w 17"/>
              <a:gd name="T17" fmla="*/ 1 h 18"/>
              <a:gd name="T18" fmla="*/ 3 w 17"/>
              <a:gd name="T19" fmla="*/ 1 h 18"/>
              <a:gd name="T20" fmla="*/ 4 w 17"/>
              <a:gd name="T21" fmla="*/ 1 h 18"/>
              <a:gd name="T22" fmla="*/ 4 w 17"/>
              <a:gd name="T23" fmla="*/ 1 h 18"/>
              <a:gd name="T24" fmla="*/ 4 w 17"/>
              <a:gd name="T25" fmla="*/ 2 h 18"/>
              <a:gd name="T26" fmla="*/ 4 w 17"/>
              <a:gd name="T27" fmla="*/ 2 h 18"/>
              <a:gd name="T28" fmla="*/ 4 w 17"/>
              <a:gd name="T29" fmla="*/ 2 h 18"/>
              <a:gd name="T30" fmla="*/ 4 w 17"/>
              <a:gd name="T31" fmla="*/ 2 h 18"/>
              <a:gd name="T32" fmla="*/ 3 w 17"/>
              <a:gd name="T33" fmla="*/ 4 h 18"/>
              <a:gd name="T34" fmla="*/ 2 w 17"/>
              <a:gd name="T35" fmla="*/ 4 h 18"/>
              <a:gd name="T36" fmla="*/ 2 w 17"/>
              <a:gd name="T37" fmla="*/ 4 h 18"/>
              <a:gd name="T38" fmla="*/ 2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9"/>
                </a:moveTo>
                <a:lnTo>
                  <a:pt x="0" y="7"/>
                </a:lnTo>
                <a:lnTo>
                  <a:pt x="0" y="5"/>
                </a:lnTo>
                <a:lnTo>
                  <a:pt x="3" y="2"/>
                </a:lnTo>
                <a:lnTo>
                  <a:pt x="5" y="1"/>
                </a:lnTo>
                <a:lnTo>
                  <a:pt x="7" y="1"/>
                </a:lnTo>
                <a:lnTo>
                  <a:pt x="9" y="0"/>
                </a:lnTo>
                <a:lnTo>
                  <a:pt x="10" y="1"/>
                </a:lnTo>
                <a:lnTo>
                  <a:pt x="12" y="1"/>
                </a:lnTo>
                <a:lnTo>
                  <a:pt x="14" y="2"/>
                </a:lnTo>
                <a:lnTo>
                  <a:pt x="17" y="5"/>
                </a:lnTo>
                <a:lnTo>
                  <a:pt x="17" y="7"/>
                </a:lnTo>
                <a:lnTo>
                  <a:pt x="17" y="9"/>
                </a:lnTo>
                <a:lnTo>
                  <a:pt x="17" y="11"/>
                </a:lnTo>
                <a:lnTo>
                  <a:pt x="17" y="12"/>
                </a:lnTo>
                <a:lnTo>
                  <a:pt x="14" y="15"/>
                </a:lnTo>
                <a:lnTo>
                  <a:pt x="12" y="18"/>
                </a:lnTo>
                <a:lnTo>
                  <a:pt x="10" y="18"/>
                </a:lnTo>
                <a:lnTo>
                  <a:pt x="9" y="18"/>
                </a:lnTo>
                <a:lnTo>
                  <a:pt x="7" y="18"/>
                </a:lnTo>
                <a:lnTo>
                  <a:pt x="5" y="18"/>
                </a:lnTo>
                <a:lnTo>
                  <a:pt x="3" y="15"/>
                </a:lnTo>
                <a:lnTo>
                  <a:pt x="0" y="12"/>
                </a:lnTo>
                <a:lnTo>
                  <a:pt x="0" y="11"/>
                </a:lnTo>
                <a:lnTo>
                  <a:pt x="0" y="9"/>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39" name="Freeform 759"/>
          <xdr:cNvSpPr>
            <a:spLocks/>
          </xdr:cNvSpPr>
        </xdr:nvSpPr>
        <xdr:spPr bwMode="auto">
          <a:xfrm flipH="1">
            <a:off x="3348" y="4679"/>
            <a:ext cx="10"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0 h 18"/>
              <a:gd name="T12" fmla="*/ 2 w 17"/>
              <a:gd name="T13" fmla="*/ 0 h 18"/>
              <a:gd name="T14" fmla="*/ 2 w 17"/>
              <a:gd name="T15" fmla="*/ 0 h 18"/>
              <a:gd name="T16" fmla="*/ 2 w 17"/>
              <a:gd name="T17" fmla="*/ 1 h 18"/>
              <a:gd name="T18" fmla="*/ 3 w 17"/>
              <a:gd name="T19" fmla="*/ 1 h 18"/>
              <a:gd name="T20" fmla="*/ 4 w 17"/>
              <a:gd name="T21" fmla="*/ 1 h 18"/>
              <a:gd name="T22" fmla="*/ 4 w 17"/>
              <a:gd name="T23" fmla="*/ 1 h 18"/>
              <a:gd name="T24" fmla="*/ 4 w 17"/>
              <a:gd name="T25" fmla="*/ 2 h 18"/>
              <a:gd name="T26" fmla="*/ 4 w 17"/>
              <a:gd name="T27" fmla="*/ 2 h 18"/>
              <a:gd name="T28" fmla="*/ 4 w 17"/>
              <a:gd name="T29" fmla="*/ 2 h 18"/>
              <a:gd name="T30" fmla="*/ 4 w 17"/>
              <a:gd name="T31" fmla="*/ 2 h 18"/>
              <a:gd name="T32" fmla="*/ 3 w 17"/>
              <a:gd name="T33" fmla="*/ 4 h 18"/>
              <a:gd name="T34" fmla="*/ 2 w 17"/>
              <a:gd name="T35" fmla="*/ 4 h 18"/>
              <a:gd name="T36" fmla="*/ 2 w 17"/>
              <a:gd name="T37" fmla="*/ 4 h 18"/>
              <a:gd name="T38" fmla="*/ 2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10"/>
                </a:moveTo>
                <a:lnTo>
                  <a:pt x="0" y="7"/>
                </a:lnTo>
                <a:lnTo>
                  <a:pt x="0" y="5"/>
                </a:lnTo>
                <a:lnTo>
                  <a:pt x="3" y="3"/>
                </a:lnTo>
                <a:lnTo>
                  <a:pt x="5" y="1"/>
                </a:lnTo>
                <a:lnTo>
                  <a:pt x="7" y="0"/>
                </a:lnTo>
                <a:lnTo>
                  <a:pt x="9" y="0"/>
                </a:lnTo>
                <a:lnTo>
                  <a:pt x="10" y="0"/>
                </a:lnTo>
                <a:lnTo>
                  <a:pt x="12" y="1"/>
                </a:lnTo>
                <a:lnTo>
                  <a:pt x="14" y="3"/>
                </a:lnTo>
                <a:lnTo>
                  <a:pt x="17" y="5"/>
                </a:lnTo>
                <a:lnTo>
                  <a:pt x="17" y="7"/>
                </a:lnTo>
                <a:lnTo>
                  <a:pt x="17" y="10"/>
                </a:lnTo>
                <a:lnTo>
                  <a:pt x="17" y="11"/>
                </a:lnTo>
                <a:lnTo>
                  <a:pt x="17" y="12"/>
                </a:lnTo>
                <a:lnTo>
                  <a:pt x="14" y="15"/>
                </a:lnTo>
                <a:lnTo>
                  <a:pt x="12" y="17"/>
                </a:lnTo>
                <a:lnTo>
                  <a:pt x="10" y="18"/>
                </a:lnTo>
                <a:lnTo>
                  <a:pt x="9" y="18"/>
                </a:lnTo>
                <a:lnTo>
                  <a:pt x="7" y="18"/>
                </a:lnTo>
                <a:lnTo>
                  <a:pt x="5" y="17"/>
                </a:lnTo>
                <a:lnTo>
                  <a:pt x="3" y="15"/>
                </a:lnTo>
                <a:lnTo>
                  <a:pt x="0" y="12"/>
                </a:lnTo>
                <a:lnTo>
                  <a:pt x="0" y="11"/>
                </a:lnTo>
                <a:lnTo>
                  <a:pt x="0" y="1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40" name="Freeform 760"/>
          <xdr:cNvSpPr>
            <a:spLocks/>
          </xdr:cNvSpPr>
        </xdr:nvSpPr>
        <xdr:spPr bwMode="auto">
          <a:xfrm flipH="1">
            <a:off x="3348" y="4679"/>
            <a:ext cx="10"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0 h 18"/>
              <a:gd name="T12" fmla="*/ 2 w 17"/>
              <a:gd name="T13" fmla="*/ 0 h 18"/>
              <a:gd name="T14" fmla="*/ 2 w 17"/>
              <a:gd name="T15" fmla="*/ 0 h 18"/>
              <a:gd name="T16" fmla="*/ 2 w 17"/>
              <a:gd name="T17" fmla="*/ 1 h 18"/>
              <a:gd name="T18" fmla="*/ 3 w 17"/>
              <a:gd name="T19" fmla="*/ 1 h 18"/>
              <a:gd name="T20" fmla="*/ 4 w 17"/>
              <a:gd name="T21" fmla="*/ 1 h 18"/>
              <a:gd name="T22" fmla="*/ 4 w 17"/>
              <a:gd name="T23" fmla="*/ 1 h 18"/>
              <a:gd name="T24" fmla="*/ 4 w 17"/>
              <a:gd name="T25" fmla="*/ 2 h 18"/>
              <a:gd name="T26" fmla="*/ 4 w 17"/>
              <a:gd name="T27" fmla="*/ 2 h 18"/>
              <a:gd name="T28" fmla="*/ 4 w 17"/>
              <a:gd name="T29" fmla="*/ 2 h 18"/>
              <a:gd name="T30" fmla="*/ 4 w 17"/>
              <a:gd name="T31" fmla="*/ 2 h 18"/>
              <a:gd name="T32" fmla="*/ 3 w 17"/>
              <a:gd name="T33" fmla="*/ 4 h 18"/>
              <a:gd name="T34" fmla="*/ 2 w 17"/>
              <a:gd name="T35" fmla="*/ 4 h 18"/>
              <a:gd name="T36" fmla="*/ 2 w 17"/>
              <a:gd name="T37" fmla="*/ 4 h 18"/>
              <a:gd name="T38" fmla="*/ 2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10"/>
                </a:moveTo>
                <a:lnTo>
                  <a:pt x="0" y="7"/>
                </a:lnTo>
                <a:lnTo>
                  <a:pt x="0" y="5"/>
                </a:lnTo>
                <a:lnTo>
                  <a:pt x="3" y="3"/>
                </a:lnTo>
                <a:lnTo>
                  <a:pt x="5" y="1"/>
                </a:lnTo>
                <a:lnTo>
                  <a:pt x="7" y="0"/>
                </a:lnTo>
                <a:lnTo>
                  <a:pt x="9" y="0"/>
                </a:lnTo>
                <a:lnTo>
                  <a:pt x="10" y="0"/>
                </a:lnTo>
                <a:lnTo>
                  <a:pt x="12" y="1"/>
                </a:lnTo>
                <a:lnTo>
                  <a:pt x="14" y="3"/>
                </a:lnTo>
                <a:lnTo>
                  <a:pt x="17" y="5"/>
                </a:lnTo>
                <a:lnTo>
                  <a:pt x="17" y="7"/>
                </a:lnTo>
                <a:lnTo>
                  <a:pt x="17" y="10"/>
                </a:lnTo>
                <a:lnTo>
                  <a:pt x="17" y="11"/>
                </a:lnTo>
                <a:lnTo>
                  <a:pt x="17" y="12"/>
                </a:lnTo>
                <a:lnTo>
                  <a:pt x="14" y="15"/>
                </a:lnTo>
                <a:lnTo>
                  <a:pt x="12" y="17"/>
                </a:lnTo>
                <a:lnTo>
                  <a:pt x="10" y="18"/>
                </a:lnTo>
                <a:lnTo>
                  <a:pt x="9" y="18"/>
                </a:lnTo>
                <a:lnTo>
                  <a:pt x="7" y="18"/>
                </a:lnTo>
                <a:lnTo>
                  <a:pt x="5" y="17"/>
                </a:lnTo>
                <a:lnTo>
                  <a:pt x="3" y="15"/>
                </a:lnTo>
                <a:lnTo>
                  <a:pt x="0" y="12"/>
                </a:lnTo>
                <a:lnTo>
                  <a:pt x="0" y="11"/>
                </a:lnTo>
                <a:lnTo>
                  <a:pt x="0" y="1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41" name="Rectangle 761"/>
          <xdr:cNvSpPr>
            <a:spLocks noChangeArrowheads="1"/>
          </xdr:cNvSpPr>
        </xdr:nvSpPr>
        <xdr:spPr bwMode="auto">
          <a:xfrm flipH="1">
            <a:off x="2773" y="4642"/>
            <a:ext cx="462" cy="5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2" name="Rectangle 762"/>
          <xdr:cNvSpPr>
            <a:spLocks noChangeArrowheads="1"/>
          </xdr:cNvSpPr>
        </xdr:nvSpPr>
        <xdr:spPr bwMode="auto">
          <a:xfrm flipH="1">
            <a:off x="2773" y="4642"/>
            <a:ext cx="462" cy="53"/>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3" name="Rectangle 763"/>
          <xdr:cNvSpPr>
            <a:spLocks noChangeArrowheads="1"/>
          </xdr:cNvSpPr>
        </xdr:nvSpPr>
        <xdr:spPr bwMode="auto">
          <a:xfrm flipH="1">
            <a:off x="3025" y="5020"/>
            <a:ext cx="27" cy="6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4" name="Rectangle 764"/>
          <xdr:cNvSpPr>
            <a:spLocks noChangeArrowheads="1"/>
          </xdr:cNvSpPr>
        </xdr:nvSpPr>
        <xdr:spPr bwMode="auto">
          <a:xfrm flipH="1">
            <a:off x="3025" y="5020"/>
            <a:ext cx="27" cy="63"/>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5" name="Freeform 765"/>
          <xdr:cNvSpPr>
            <a:spLocks/>
          </xdr:cNvSpPr>
        </xdr:nvSpPr>
        <xdr:spPr bwMode="auto">
          <a:xfrm flipH="1">
            <a:off x="3010" y="4999"/>
            <a:ext cx="56" cy="21"/>
          </a:xfrm>
          <a:custGeom>
            <a:avLst/>
            <a:gdLst>
              <a:gd name="T0" fmla="*/ 15 w 101"/>
              <a:gd name="T1" fmla="*/ 7 h 36"/>
              <a:gd name="T2" fmla="*/ 2 w 101"/>
              <a:gd name="T3" fmla="*/ 7 h 36"/>
              <a:gd name="T4" fmla="*/ 2 w 101"/>
              <a:gd name="T5" fmla="*/ 7 h 36"/>
              <a:gd name="T6" fmla="*/ 1 w 101"/>
              <a:gd name="T7" fmla="*/ 7 h 36"/>
              <a:gd name="T8" fmla="*/ 1 w 101"/>
              <a:gd name="T9" fmla="*/ 7 h 36"/>
              <a:gd name="T10" fmla="*/ 1 w 101"/>
              <a:gd name="T11" fmla="*/ 6 h 36"/>
              <a:gd name="T12" fmla="*/ 1 w 101"/>
              <a:gd name="T13" fmla="*/ 6 h 36"/>
              <a:gd name="T14" fmla="*/ 0 w 101"/>
              <a:gd name="T15" fmla="*/ 6 h 36"/>
              <a:gd name="T16" fmla="*/ 0 w 101"/>
              <a:gd name="T17" fmla="*/ 5 h 36"/>
              <a:gd name="T18" fmla="*/ 0 w 101"/>
              <a:gd name="T19" fmla="*/ 5 h 36"/>
              <a:gd name="T20" fmla="*/ 0 w 101"/>
              <a:gd name="T21" fmla="*/ 5 h 36"/>
              <a:gd name="T22" fmla="*/ 1 w 101"/>
              <a:gd name="T23" fmla="*/ 4 h 36"/>
              <a:gd name="T24" fmla="*/ 1 w 101"/>
              <a:gd name="T25" fmla="*/ 4 h 36"/>
              <a:gd name="T26" fmla="*/ 1 w 101"/>
              <a:gd name="T27" fmla="*/ 4 h 36"/>
              <a:gd name="T28" fmla="*/ 2 w 101"/>
              <a:gd name="T29" fmla="*/ 4 h 36"/>
              <a:gd name="T30" fmla="*/ 3 w 101"/>
              <a:gd name="T31" fmla="*/ 4 h 36"/>
              <a:gd name="T32" fmla="*/ 4 w 101"/>
              <a:gd name="T33" fmla="*/ 3 h 36"/>
              <a:gd name="T34" fmla="*/ 4 w 101"/>
              <a:gd name="T35" fmla="*/ 2 h 36"/>
              <a:gd name="T36" fmla="*/ 4 w 101"/>
              <a:gd name="T37" fmla="*/ 2 h 36"/>
              <a:gd name="T38" fmla="*/ 4 w 101"/>
              <a:gd name="T39" fmla="*/ 2 h 36"/>
              <a:gd name="T40" fmla="*/ 4 w 101"/>
              <a:gd name="T41" fmla="*/ 2 h 36"/>
              <a:gd name="T42" fmla="*/ 4 w 101"/>
              <a:gd name="T43" fmla="*/ 2 h 36"/>
              <a:gd name="T44" fmla="*/ 4 w 101"/>
              <a:gd name="T45" fmla="*/ 2 h 36"/>
              <a:gd name="T46" fmla="*/ 4 w 101"/>
              <a:gd name="T47" fmla="*/ 1 h 36"/>
              <a:gd name="T48" fmla="*/ 4 w 101"/>
              <a:gd name="T49" fmla="*/ 1 h 36"/>
              <a:gd name="T50" fmla="*/ 4 w 101"/>
              <a:gd name="T51" fmla="*/ 1 h 36"/>
              <a:gd name="T52" fmla="*/ 4 w 101"/>
              <a:gd name="T53" fmla="*/ 0 h 36"/>
              <a:gd name="T54" fmla="*/ 4 w 101"/>
              <a:gd name="T55" fmla="*/ 0 h 36"/>
              <a:gd name="T56" fmla="*/ 4 w 101"/>
              <a:gd name="T57" fmla="*/ 0 h 36"/>
              <a:gd name="T58" fmla="*/ 13 w 101"/>
              <a:gd name="T59" fmla="*/ 0 h 36"/>
              <a:gd name="T60" fmla="*/ 13 w 101"/>
              <a:gd name="T61" fmla="*/ 2 h 36"/>
              <a:gd name="T62" fmla="*/ 13 w 101"/>
              <a:gd name="T63" fmla="*/ 2 h 36"/>
              <a:gd name="T64" fmla="*/ 13 w 101"/>
              <a:gd name="T65" fmla="*/ 2 h 36"/>
              <a:gd name="T66" fmla="*/ 13 w 101"/>
              <a:gd name="T67" fmla="*/ 3 h 36"/>
              <a:gd name="T68" fmla="*/ 13 w 101"/>
              <a:gd name="T69" fmla="*/ 3 h 36"/>
              <a:gd name="T70" fmla="*/ 14 w 101"/>
              <a:gd name="T71" fmla="*/ 4 h 36"/>
              <a:gd name="T72" fmla="*/ 14 w 101"/>
              <a:gd name="T73" fmla="*/ 4 h 36"/>
              <a:gd name="T74" fmla="*/ 15 w 101"/>
              <a:gd name="T75" fmla="*/ 4 h 36"/>
              <a:gd name="T76" fmla="*/ 15 w 101"/>
              <a:gd name="T77" fmla="*/ 4 h 36"/>
              <a:gd name="T78" fmla="*/ 16 w 101"/>
              <a:gd name="T79" fmla="*/ 4 h 36"/>
              <a:gd name="T80" fmla="*/ 16 w 101"/>
              <a:gd name="T81" fmla="*/ 4 h 36"/>
              <a:gd name="T82" fmla="*/ 17 w 101"/>
              <a:gd name="T83" fmla="*/ 5 h 36"/>
              <a:gd name="T84" fmla="*/ 17 w 101"/>
              <a:gd name="T85" fmla="*/ 5 h 36"/>
              <a:gd name="T86" fmla="*/ 17 w 101"/>
              <a:gd name="T87" fmla="*/ 6 h 36"/>
              <a:gd name="T88" fmla="*/ 16 w 101"/>
              <a:gd name="T89" fmla="*/ 6 h 36"/>
              <a:gd name="T90" fmla="*/ 16 w 101"/>
              <a:gd name="T91" fmla="*/ 6 h 36"/>
              <a:gd name="T92" fmla="*/ 15 w 101"/>
              <a:gd name="T93" fmla="*/ 7 h 36"/>
              <a:gd name="T94" fmla="*/ 15 w 101"/>
              <a:gd name="T95" fmla="*/ 7 h 36"/>
              <a:gd name="T96" fmla="*/ 15 w 101"/>
              <a:gd name="T97" fmla="*/ 7 h 36"/>
              <a:gd name="T98" fmla="*/ 15 w 101"/>
              <a:gd name="T99" fmla="*/ 7 h 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1" h="36">
                <a:moveTo>
                  <a:pt x="88" y="35"/>
                </a:moveTo>
                <a:lnTo>
                  <a:pt x="12" y="35"/>
                </a:lnTo>
                <a:lnTo>
                  <a:pt x="10" y="35"/>
                </a:lnTo>
                <a:lnTo>
                  <a:pt x="8" y="35"/>
                </a:lnTo>
                <a:lnTo>
                  <a:pt x="4" y="35"/>
                </a:lnTo>
                <a:lnTo>
                  <a:pt x="1" y="32"/>
                </a:lnTo>
                <a:lnTo>
                  <a:pt x="1" y="31"/>
                </a:lnTo>
                <a:lnTo>
                  <a:pt x="0" y="29"/>
                </a:lnTo>
                <a:lnTo>
                  <a:pt x="0" y="26"/>
                </a:lnTo>
                <a:lnTo>
                  <a:pt x="0" y="25"/>
                </a:lnTo>
                <a:lnTo>
                  <a:pt x="0" y="24"/>
                </a:lnTo>
                <a:lnTo>
                  <a:pt x="1" y="21"/>
                </a:lnTo>
                <a:lnTo>
                  <a:pt x="3" y="21"/>
                </a:lnTo>
                <a:lnTo>
                  <a:pt x="7" y="18"/>
                </a:lnTo>
                <a:lnTo>
                  <a:pt x="12" y="18"/>
                </a:lnTo>
                <a:lnTo>
                  <a:pt x="17" y="17"/>
                </a:lnTo>
                <a:lnTo>
                  <a:pt x="21" y="14"/>
                </a:lnTo>
                <a:lnTo>
                  <a:pt x="24" y="11"/>
                </a:lnTo>
                <a:lnTo>
                  <a:pt x="25" y="10"/>
                </a:lnTo>
                <a:lnTo>
                  <a:pt x="25" y="8"/>
                </a:lnTo>
                <a:lnTo>
                  <a:pt x="25" y="10"/>
                </a:lnTo>
                <a:lnTo>
                  <a:pt x="25" y="8"/>
                </a:lnTo>
                <a:lnTo>
                  <a:pt x="25" y="7"/>
                </a:lnTo>
                <a:lnTo>
                  <a:pt x="25" y="3"/>
                </a:lnTo>
                <a:lnTo>
                  <a:pt x="25" y="1"/>
                </a:lnTo>
                <a:lnTo>
                  <a:pt x="25" y="0"/>
                </a:lnTo>
                <a:lnTo>
                  <a:pt x="75" y="0"/>
                </a:lnTo>
                <a:lnTo>
                  <a:pt x="75" y="8"/>
                </a:lnTo>
                <a:lnTo>
                  <a:pt x="75" y="11"/>
                </a:lnTo>
                <a:lnTo>
                  <a:pt x="77" y="12"/>
                </a:lnTo>
                <a:lnTo>
                  <a:pt x="78" y="14"/>
                </a:lnTo>
                <a:lnTo>
                  <a:pt x="80" y="15"/>
                </a:lnTo>
                <a:lnTo>
                  <a:pt x="82" y="17"/>
                </a:lnTo>
                <a:lnTo>
                  <a:pt x="85" y="17"/>
                </a:lnTo>
                <a:lnTo>
                  <a:pt x="88" y="18"/>
                </a:lnTo>
                <a:lnTo>
                  <a:pt x="94" y="18"/>
                </a:lnTo>
                <a:lnTo>
                  <a:pt x="96" y="21"/>
                </a:lnTo>
                <a:lnTo>
                  <a:pt x="99" y="22"/>
                </a:lnTo>
                <a:lnTo>
                  <a:pt x="101" y="26"/>
                </a:lnTo>
                <a:lnTo>
                  <a:pt x="99" y="29"/>
                </a:lnTo>
                <a:lnTo>
                  <a:pt x="96" y="32"/>
                </a:lnTo>
                <a:lnTo>
                  <a:pt x="94" y="33"/>
                </a:lnTo>
                <a:lnTo>
                  <a:pt x="88" y="35"/>
                </a:lnTo>
                <a:lnTo>
                  <a:pt x="88" y="36"/>
                </a:lnTo>
                <a:lnTo>
                  <a:pt x="88"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46" name="Freeform 766"/>
          <xdr:cNvSpPr>
            <a:spLocks/>
          </xdr:cNvSpPr>
        </xdr:nvSpPr>
        <xdr:spPr bwMode="auto">
          <a:xfrm flipH="1">
            <a:off x="3010" y="4999"/>
            <a:ext cx="56" cy="21"/>
          </a:xfrm>
          <a:custGeom>
            <a:avLst/>
            <a:gdLst>
              <a:gd name="T0" fmla="*/ 15 w 101"/>
              <a:gd name="T1" fmla="*/ 7 h 36"/>
              <a:gd name="T2" fmla="*/ 2 w 101"/>
              <a:gd name="T3" fmla="*/ 7 h 36"/>
              <a:gd name="T4" fmla="*/ 2 w 101"/>
              <a:gd name="T5" fmla="*/ 7 h 36"/>
              <a:gd name="T6" fmla="*/ 1 w 101"/>
              <a:gd name="T7" fmla="*/ 7 h 36"/>
              <a:gd name="T8" fmla="*/ 1 w 101"/>
              <a:gd name="T9" fmla="*/ 7 h 36"/>
              <a:gd name="T10" fmla="*/ 1 w 101"/>
              <a:gd name="T11" fmla="*/ 6 h 36"/>
              <a:gd name="T12" fmla="*/ 1 w 101"/>
              <a:gd name="T13" fmla="*/ 6 h 36"/>
              <a:gd name="T14" fmla="*/ 0 w 101"/>
              <a:gd name="T15" fmla="*/ 6 h 36"/>
              <a:gd name="T16" fmla="*/ 0 w 101"/>
              <a:gd name="T17" fmla="*/ 5 h 36"/>
              <a:gd name="T18" fmla="*/ 0 w 101"/>
              <a:gd name="T19" fmla="*/ 5 h 36"/>
              <a:gd name="T20" fmla="*/ 0 w 101"/>
              <a:gd name="T21" fmla="*/ 5 h 36"/>
              <a:gd name="T22" fmla="*/ 1 w 101"/>
              <a:gd name="T23" fmla="*/ 4 h 36"/>
              <a:gd name="T24" fmla="*/ 1 w 101"/>
              <a:gd name="T25" fmla="*/ 4 h 36"/>
              <a:gd name="T26" fmla="*/ 1 w 101"/>
              <a:gd name="T27" fmla="*/ 4 h 36"/>
              <a:gd name="T28" fmla="*/ 2 w 101"/>
              <a:gd name="T29" fmla="*/ 4 h 36"/>
              <a:gd name="T30" fmla="*/ 3 w 101"/>
              <a:gd name="T31" fmla="*/ 4 h 36"/>
              <a:gd name="T32" fmla="*/ 4 w 101"/>
              <a:gd name="T33" fmla="*/ 3 h 36"/>
              <a:gd name="T34" fmla="*/ 4 w 101"/>
              <a:gd name="T35" fmla="*/ 2 h 36"/>
              <a:gd name="T36" fmla="*/ 4 w 101"/>
              <a:gd name="T37" fmla="*/ 2 h 36"/>
              <a:gd name="T38" fmla="*/ 4 w 101"/>
              <a:gd name="T39" fmla="*/ 2 h 36"/>
              <a:gd name="T40" fmla="*/ 4 w 101"/>
              <a:gd name="T41" fmla="*/ 2 h 36"/>
              <a:gd name="T42" fmla="*/ 4 w 101"/>
              <a:gd name="T43" fmla="*/ 2 h 36"/>
              <a:gd name="T44" fmla="*/ 4 w 101"/>
              <a:gd name="T45" fmla="*/ 2 h 36"/>
              <a:gd name="T46" fmla="*/ 4 w 101"/>
              <a:gd name="T47" fmla="*/ 1 h 36"/>
              <a:gd name="T48" fmla="*/ 4 w 101"/>
              <a:gd name="T49" fmla="*/ 1 h 36"/>
              <a:gd name="T50" fmla="*/ 4 w 101"/>
              <a:gd name="T51" fmla="*/ 1 h 36"/>
              <a:gd name="T52" fmla="*/ 4 w 101"/>
              <a:gd name="T53" fmla="*/ 0 h 36"/>
              <a:gd name="T54" fmla="*/ 4 w 101"/>
              <a:gd name="T55" fmla="*/ 0 h 36"/>
              <a:gd name="T56" fmla="*/ 4 w 101"/>
              <a:gd name="T57" fmla="*/ 0 h 36"/>
              <a:gd name="T58" fmla="*/ 13 w 101"/>
              <a:gd name="T59" fmla="*/ 0 h 36"/>
              <a:gd name="T60" fmla="*/ 13 w 101"/>
              <a:gd name="T61" fmla="*/ 2 h 36"/>
              <a:gd name="T62" fmla="*/ 13 w 101"/>
              <a:gd name="T63" fmla="*/ 2 h 36"/>
              <a:gd name="T64" fmla="*/ 13 w 101"/>
              <a:gd name="T65" fmla="*/ 2 h 36"/>
              <a:gd name="T66" fmla="*/ 13 w 101"/>
              <a:gd name="T67" fmla="*/ 3 h 36"/>
              <a:gd name="T68" fmla="*/ 13 w 101"/>
              <a:gd name="T69" fmla="*/ 3 h 36"/>
              <a:gd name="T70" fmla="*/ 14 w 101"/>
              <a:gd name="T71" fmla="*/ 4 h 36"/>
              <a:gd name="T72" fmla="*/ 14 w 101"/>
              <a:gd name="T73" fmla="*/ 4 h 36"/>
              <a:gd name="T74" fmla="*/ 15 w 101"/>
              <a:gd name="T75" fmla="*/ 4 h 36"/>
              <a:gd name="T76" fmla="*/ 15 w 101"/>
              <a:gd name="T77" fmla="*/ 4 h 36"/>
              <a:gd name="T78" fmla="*/ 16 w 101"/>
              <a:gd name="T79" fmla="*/ 4 h 36"/>
              <a:gd name="T80" fmla="*/ 16 w 101"/>
              <a:gd name="T81" fmla="*/ 4 h 36"/>
              <a:gd name="T82" fmla="*/ 17 w 101"/>
              <a:gd name="T83" fmla="*/ 5 h 36"/>
              <a:gd name="T84" fmla="*/ 17 w 101"/>
              <a:gd name="T85" fmla="*/ 5 h 36"/>
              <a:gd name="T86" fmla="*/ 17 w 101"/>
              <a:gd name="T87" fmla="*/ 6 h 36"/>
              <a:gd name="T88" fmla="*/ 16 w 101"/>
              <a:gd name="T89" fmla="*/ 6 h 36"/>
              <a:gd name="T90" fmla="*/ 16 w 101"/>
              <a:gd name="T91" fmla="*/ 6 h 36"/>
              <a:gd name="T92" fmla="*/ 15 w 101"/>
              <a:gd name="T93" fmla="*/ 7 h 36"/>
              <a:gd name="T94" fmla="*/ 15 w 101"/>
              <a:gd name="T95" fmla="*/ 7 h 36"/>
              <a:gd name="T96" fmla="*/ 15 w 101"/>
              <a:gd name="T97" fmla="*/ 7 h 36"/>
              <a:gd name="T98" fmla="*/ 15 w 101"/>
              <a:gd name="T99" fmla="*/ 7 h 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1" h="36">
                <a:moveTo>
                  <a:pt x="88" y="35"/>
                </a:moveTo>
                <a:lnTo>
                  <a:pt x="12" y="35"/>
                </a:lnTo>
                <a:lnTo>
                  <a:pt x="10" y="35"/>
                </a:lnTo>
                <a:lnTo>
                  <a:pt x="8" y="35"/>
                </a:lnTo>
                <a:lnTo>
                  <a:pt x="4" y="35"/>
                </a:lnTo>
                <a:lnTo>
                  <a:pt x="1" y="32"/>
                </a:lnTo>
                <a:lnTo>
                  <a:pt x="1" y="31"/>
                </a:lnTo>
                <a:lnTo>
                  <a:pt x="0" y="29"/>
                </a:lnTo>
                <a:lnTo>
                  <a:pt x="0" y="26"/>
                </a:lnTo>
                <a:lnTo>
                  <a:pt x="0" y="25"/>
                </a:lnTo>
                <a:lnTo>
                  <a:pt x="0" y="24"/>
                </a:lnTo>
                <a:lnTo>
                  <a:pt x="1" y="21"/>
                </a:lnTo>
                <a:lnTo>
                  <a:pt x="3" y="21"/>
                </a:lnTo>
                <a:lnTo>
                  <a:pt x="7" y="18"/>
                </a:lnTo>
                <a:lnTo>
                  <a:pt x="12" y="18"/>
                </a:lnTo>
                <a:lnTo>
                  <a:pt x="17" y="17"/>
                </a:lnTo>
                <a:lnTo>
                  <a:pt x="21" y="14"/>
                </a:lnTo>
                <a:lnTo>
                  <a:pt x="24" y="11"/>
                </a:lnTo>
                <a:lnTo>
                  <a:pt x="25" y="10"/>
                </a:lnTo>
                <a:lnTo>
                  <a:pt x="25" y="8"/>
                </a:lnTo>
                <a:lnTo>
                  <a:pt x="25" y="10"/>
                </a:lnTo>
                <a:lnTo>
                  <a:pt x="25" y="8"/>
                </a:lnTo>
                <a:lnTo>
                  <a:pt x="25" y="7"/>
                </a:lnTo>
                <a:lnTo>
                  <a:pt x="25" y="3"/>
                </a:lnTo>
                <a:lnTo>
                  <a:pt x="25" y="1"/>
                </a:lnTo>
                <a:lnTo>
                  <a:pt x="25" y="0"/>
                </a:lnTo>
                <a:lnTo>
                  <a:pt x="75" y="0"/>
                </a:lnTo>
                <a:lnTo>
                  <a:pt x="75" y="8"/>
                </a:lnTo>
                <a:lnTo>
                  <a:pt x="75" y="11"/>
                </a:lnTo>
                <a:lnTo>
                  <a:pt x="77" y="12"/>
                </a:lnTo>
                <a:lnTo>
                  <a:pt x="78" y="14"/>
                </a:lnTo>
                <a:lnTo>
                  <a:pt x="80" y="15"/>
                </a:lnTo>
                <a:lnTo>
                  <a:pt x="82" y="17"/>
                </a:lnTo>
                <a:lnTo>
                  <a:pt x="85" y="17"/>
                </a:lnTo>
                <a:lnTo>
                  <a:pt x="88" y="18"/>
                </a:lnTo>
                <a:lnTo>
                  <a:pt x="94" y="18"/>
                </a:lnTo>
                <a:lnTo>
                  <a:pt x="96" y="21"/>
                </a:lnTo>
                <a:lnTo>
                  <a:pt x="99" y="22"/>
                </a:lnTo>
                <a:lnTo>
                  <a:pt x="101" y="26"/>
                </a:lnTo>
                <a:lnTo>
                  <a:pt x="99" y="29"/>
                </a:lnTo>
                <a:lnTo>
                  <a:pt x="96" y="32"/>
                </a:lnTo>
                <a:lnTo>
                  <a:pt x="94" y="33"/>
                </a:lnTo>
                <a:lnTo>
                  <a:pt x="88" y="35"/>
                </a:lnTo>
                <a:lnTo>
                  <a:pt x="88" y="36"/>
                </a:lnTo>
                <a:lnTo>
                  <a:pt x="88" y="35"/>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47" name="Freeform 767"/>
          <xdr:cNvSpPr>
            <a:spLocks/>
          </xdr:cNvSpPr>
        </xdr:nvSpPr>
        <xdr:spPr bwMode="auto">
          <a:xfrm flipH="1">
            <a:off x="3010" y="4983"/>
            <a:ext cx="56" cy="22"/>
          </a:xfrm>
          <a:custGeom>
            <a:avLst/>
            <a:gdLst>
              <a:gd name="T0" fmla="*/ 15 w 101"/>
              <a:gd name="T1" fmla="*/ 7 h 37"/>
              <a:gd name="T2" fmla="*/ 2 w 101"/>
              <a:gd name="T3" fmla="*/ 7 h 37"/>
              <a:gd name="T4" fmla="*/ 2 w 101"/>
              <a:gd name="T5" fmla="*/ 8 h 37"/>
              <a:gd name="T6" fmla="*/ 1 w 101"/>
              <a:gd name="T7" fmla="*/ 7 h 37"/>
              <a:gd name="T8" fmla="*/ 1 w 101"/>
              <a:gd name="T9" fmla="*/ 7 h 37"/>
              <a:gd name="T10" fmla="*/ 1 w 101"/>
              <a:gd name="T11" fmla="*/ 7 h 37"/>
              <a:gd name="T12" fmla="*/ 1 w 101"/>
              <a:gd name="T13" fmla="*/ 7 h 37"/>
              <a:gd name="T14" fmla="*/ 0 w 101"/>
              <a:gd name="T15" fmla="*/ 7 h 37"/>
              <a:gd name="T16" fmla="*/ 0 w 101"/>
              <a:gd name="T17" fmla="*/ 6 h 37"/>
              <a:gd name="T18" fmla="*/ 0 w 101"/>
              <a:gd name="T19" fmla="*/ 5 h 37"/>
              <a:gd name="T20" fmla="*/ 0 w 101"/>
              <a:gd name="T21" fmla="*/ 5 h 37"/>
              <a:gd name="T22" fmla="*/ 1 w 101"/>
              <a:gd name="T23" fmla="*/ 5 h 37"/>
              <a:gd name="T24" fmla="*/ 1 w 101"/>
              <a:gd name="T25" fmla="*/ 4 h 37"/>
              <a:gd name="T26" fmla="*/ 1 w 101"/>
              <a:gd name="T27" fmla="*/ 4 h 37"/>
              <a:gd name="T28" fmla="*/ 2 w 101"/>
              <a:gd name="T29" fmla="*/ 4 h 37"/>
              <a:gd name="T30" fmla="*/ 2 w 101"/>
              <a:gd name="T31" fmla="*/ 4 h 37"/>
              <a:gd name="T32" fmla="*/ 3 w 101"/>
              <a:gd name="T33" fmla="*/ 4 h 37"/>
              <a:gd name="T34" fmla="*/ 4 w 101"/>
              <a:gd name="T35" fmla="*/ 3 h 37"/>
              <a:gd name="T36" fmla="*/ 4 w 101"/>
              <a:gd name="T37" fmla="*/ 3 h 37"/>
              <a:gd name="T38" fmla="*/ 4 w 101"/>
              <a:gd name="T39" fmla="*/ 2 h 37"/>
              <a:gd name="T40" fmla="*/ 4 w 101"/>
              <a:gd name="T41" fmla="*/ 2 h 37"/>
              <a:gd name="T42" fmla="*/ 4 w 101"/>
              <a:gd name="T43" fmla="*/ 2 h 37"/>
              <a:gd name="T44" fmla="*/ 4 w 101"/>
              <a:gd name="T45" fmla="*/ 2 h 37"/>
              <a:gd name="T46" fmla="*/ 4 w 101"/>
              <a:gd name="T47" fmla="*/ 2 h 37"/>
              <a:gd name="T48" fmla="*/ 4 w 101"/>
              <a:gd name="T49" fmla="*/ 1 h 37"/>
              <a:gd name="T50" fmla="*/ 4 w 101"/>
              <a:gd name="T51" fmla="*/ 1 h 37"/>
              <a:gd name="T52" fmla="*/ 4 w 101"/>
              <a:gd name="T53" fmla="*/ 1 h 37"/>
              <a:gd name="T54" fmla="*/ 4 w 101"/>
              <a:gd name="T55" fmla="*/ 0 h 37"/>
              <a:gd name="T56" fmla="*/ 4 w 101"/>
              <a:gd name="T57" fmla="*/ 0 h 37"/>
              <a:gd name="T58" fmla="*/ 4 w 101"/>
              <a:gd name="T59" fmla="*/ 0 h 37"/>
              <a:gd name="T60" fmla="*/ 4 w 101"/>
              <a:gd name="T61" fmla="*/ 0 h 37"/>
              <a:gd name="T62" fmla="*/ 13 w 101"/>
              <a:gd name="T63" fmla="*/ 0 h 37"/>
              <a:gd name="T64" fmla="*/ 13 w 101"/>
              <a:gd name="T65" fmla="*/ 2 h 37"/>
              <a:gd name="T66" fmla="*/ 13 w 101"/>
              <a:gd name="T67" fmla="*/ 2 h 37"/>
              <a:gd name="T68" fmla="*/ 13 w 101"/>
              <a:gd name="T69" fmla="*/ 3 h 37"/>
              <a:gd name="T70" fmla="*/ 13 w 101"/>
              <a:gd name="T71" fmla="*/ 3 h 37"/>
              <a:gd name="T72" fmla="*/ 13 w 101"/>
              <a:gd name="T73" fmla="*/ 4 h 37"/>
              <a:gd name="T74" fmla="*/ 14 w 101"/>
              <a:gd name="T75" fmla="*/ 4 h 37"/>
              <a:gd name="T76" fmla="*/ 15 w 101"/>
              <a:gd name="T77" fmla="*/ 4 h 37"/>
              <a:gd name="T78" fmla="*/ 15 w 101"/>
              <a:gd name="T79" fmla="*/ 4 h 37"/>
              <a:gd name="T80" fmla="*/ 16 w 101"/>
              <a:gd name="T81" fmla="*/ 4 h 37"/>
              <a:gd name="T82" fmla="*/ 16 w 101"/>
              <a:gd name="T83" fmla="*/ 4 h 37"/>
              <a:gd name="T84" fmla="*/ 17 w 101"/>
              <a:gd name="T85" fmla="*/ 5 h 37"/>
              <a:gd name="T86" fmla="*/ 17 w 101"/>
              <a:gd name="T87" fmla="*/ 6 h 37"/>
              <a:gd name="T88" fmla="*/ 17 w 101"/>
              <a:gd name="T89" fmla="*/ 7 h 37"/>
              <a:gd name="T90" fmla="*/ 16 w 101"/>
              <a:gd name="T91" fmla="*/ 7 h 37"/>
              <a:gd name="T92" fmla="*/ 16 w 101"/>
              <a:gd name="T93" fmla="*/ 7 h 37"/>
              <a:gd name="T94" fmla="*/ 15 w 101"/>
              <a:gd name="T95" fmla="*/ 7 h 37"/>
              <a:gd name="T96" fmla="*/ 15 w 101"/>
              <a:gd name="T97" fmla="*/ 8 h 37"/>
              <a:gd name="T98" fmla="*/ 15 w 101"/>
              <a:gd name="T99" fmla="*/ 7 h 37"/>
              <a:gd name="T100" fmla="*/ 15 w 101"/>
              <a:gd name="T101" fmla="*/ 7 h 3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1" h="37">
                <a:moveTo>
                  <a:pt x="88" y="35"/>
                </a:moveTo>
                <a:lnTo>
                  <a:pt x="12" y="35"/>
                </a:lnTo>
                <a:lnTo>
                  <a:pt x="10" y="37"/>
                </a:lnTo>
                <a:lnTo>
                  <a:pt x="8" y="35"/>
                </a:lnTo>
                <a:lnTo>
                  <a:pt x="4" y="35"/>
                </a:lnTo>
                <a:lnTo>
                  <a:pt x="1" y="32"/>
                </a:lnTo>
                <a:lnTo>
                  <a:pt x="1" y="31"/>
                </a:lnTo>
                <a:lnTo>
                  <a:pt x="0" y="30"/>
                </a:lnTo>
                <a:lnTo>
                  <a:pt x="0" y="27"/>
                </a:lnTo>
                <a:lnTo>
                  <a:pt x="0" y="25"/>
                </a:lnTo>
                <a:lnTo>
                  <a:pt x="0" y="24"/>
                </a:lnTo>
                <a:lnTo>
                  <a:pt x="1" y="23"/>
                </a:lnTo>
                <a:lnTo>
                  <a:pt x="3" y="21"/>
                </a:lnTo>
                <a:lnTo>
                  <a:pt x="7" y="18"/>
                </a:lnTo>
                <a:lnTo>
                  <a:pt x="10" y="18"/>
                </a:lnTo>
                <a:lnTo>
                  <a:pt x="12" y="18"/>
                </a:lnTo>
                <a:lnTo>
                  <a:pt x="17" y="17"/>
                </a:lnTo>
                <a:lnTo>
                  <a:pt x="21" y="14"/>
                </a:lnTo>
                <a:lnTo>
                  <a:pt x="24" y="13"/>
                </a:lnTo>
                <a:lnTo>
                  <a:pt x="25" y="10"/>
                </a:lnTo>
                <a:lnTo>
                  <a:pt x="25" y="9"/>
                </a:lnTo>
                <a:lnTo>
                  <a:pt x="25" y="10"/>
                </a:lnTo>
                <a:lnTo>
                  <a:pt x="25" y="9"/>
                </a:lnTo>
                <a:lnTo>
                  <a:pt x="25" y="7"/>
                </a:lnTo>
                <a:lnTo>
                  <a:pt x="25" y="3"/>
                </a:lnTo>
                <a:lnTo>
                  <a:pt x="25" y="2"/>
                </a:lnTo>
                <a:lnTo>
                  <a:pt x="25" y="0"/>
                </a:lnTo>
                <a:lnTo>
                  <a:pt x="75" y="0"/>
                </a:lnTo>
                <a:lnTo>
                  <a:pt x="75" y="9"/>
                </a:lnTo>
                <a:lnTo>
                  <a:pt x="75" y="11"/>
                </a:lnTo>
                <a:lnTo>
                  <a:pt x="77" y="13"/>
                </a:lnTo>
                <a:lnTo>
                  <a:pt x="78" y="14"/>
                </a:lnTo>
                <a:lnTo>
                  <a:pt x="80" y="16"/>
                </a:lnTo>
                <a:lnTo>
                  <a:pt x="82" y="17"/>
                </a:lnTo>
                <a:lnTo>
                  <a:pt x="88" y="18"/>
                </a:lnTo>
                <a:lnTo>
                  <a:pt x="94" y="18"/>
                </a:lnTo>
                <a:lnTo>
                  <a:pt x="96" y="21"/>
                </a:lnTo>
                <a:lnTo>
                  <a:pt x="99" y="24"/>
                </a:lnTo>
                <a:lnTo>
                  <a:pt x="101" y="27"/>
                </a:lnTo>
                <a:lnTo>
                  <a:pt x="99" y="30"/>
                </a:lnTo>
                <a:lnTo>
                  <a:pt x="96" y="32"/>
                </a:lnTo>
                <a:lnTo>
                  <a:pt x="94" y="34"/>
                </a:lnTo>
                <a:lnTo>
                  <a:pt x="88" y="35"/>
                </a:lnTo>
                <a:lnTo>
                  <a:pt x="88" y="37"/>
                </a:lnTo>
                <a:lnTo>
                  <a:pt x="88"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48" name="Freeform 768"/>
          <xdr:cNvSpPr>
            <a:spLocks/>
          </xdr:cNvSpPr>
        </xdr:nvSpPr>
        <xdr:spPr bwMode="auto">
          <a:xfrm flipH="1">
            <a:off x="3010" y="4983"/>
            <a:ext cx="56" cy="22"/>
          </a:xfrm>
          <a:custGeom>
            <a:avLst/>
            <a:gdLst>
              <a:gd name="T0" fmla="*/ 15 w 101"/>
              <a:gd name="T1" fmla="*/ 7 h 37"/>
              <a:gd name="T2" fmla="*/ 2 w 101"/>
              <a:gd name="T3" fmla="*/ 7 h 37"/>
              <a:gd name="T4" fmla="*/ 2 w 101"/>
              <a:gd name="T5" fmla="*/ 8 h 37"/>
              <a:gd name="T6" fmla="*/ 1 w 101"/>
              <a:gd name="T7" fmla="*/ 7 h 37"/>
              <a:gd name="T8" fmla="*/ 1 w 101"/>
              <a:gd name="T9" fmla="*/ 7 h 37"/>
              <a:gd name="T10" fmla="*/ 1 w 101"/>
              <a:gd name="T11" fmla="*/ 7 h 37"/>
              <a:gd name="T12" fmla="*/ 1 w 101"/>
              <a:gd name="T13" fmla="*/ 7 h 37"/>
              <a:gd name="T14" fmla="*/ 0 w 101"/>
              <a:gd name="T15" fmla="*/ 7 h 37"/>
              <a:gd name="T16" fmla="*/ 0 w 101"/>
              <a:gd name="T17" fmla="*/ 6 h 37"/>
              <a:gd name="T18" fmla="*/ 0 w 101"/>
              <a:gd name="T19" fmla="*/ 5 h 37"/>
              <a:gd name="T20" fmla="*/ 0 w 101"/>
              <a:gd name="T21" fmla="*/ 5 h 37"/>
              <a:gd name="T22" fmla="*/ 1 w 101"/>
              <a:gd name="T23" fmla="*/ 5 h 37"/>
              <a:gd name="T24" fmla="*/ 1 w 101"/>
              <a:gd name="T25" fmla="*/ 4 h 37"/>
              <a:gd name="T26" fmla="*/ 1 w 101"/>
              <a:gd name="T27" fmla="*/ 4 h 37"/>
              <a:gd name="T28" fmla="*/ 2 w 101"/>
              <a:gd name="T29" fmla="*/ 4 h 37"/>
              <a:gd name="T30" fmla="*/ 2 w 101"/>
              <a:gd name="T31" fmla="*/ 4 h 37"/>
              <a:gd name="T32" fmla="*/ 3 w 101"/>
              <a:gd name="T33" fmla="*/ 4 h 37"/>
              <a:gd name="T34" fmla="*/ 4 w 101"/>
              <a:gd name="T35" fmla="*/ 3 h 37"/>
              <a:gd name="T36" fmla="*/ 4 w 101"/>
              <a:gd name="T37" fmla="*/ 3 h 37"/>
              <a:gd name="T38" fmla="*/ 4 w 101"/>
              <a:gd name="T39" fmla="*/ 2 h 37"/>
              <a:gd name="T40" fmla="*/ 4 w 101"/>
              <a:gd name="T41" fmla="*/ 2 h 37"/>
              <a:gd name="T42" fmla="*/ 4 w 101"/>
              <a:gd name="T43" fmla="*/ 2 h 37"/>
              <a:gd name="T44" fmla="*/ 4 w 101"/>
              <a:gd name="T45" fmla="*/ 2 h 37"/>
              <a:gd name="T46" fmla="*/ 4 w 101"/>
              <a:gd name="T47" fmla="*/ 2 h 37"/>
              <a:gd name="T48" fmla="*/ 4 w 101"/>
              <a:gd name="T49" fmla="*/ 1 h 37"/>
              <a:gd name="T50" fmla="*/ 4 w 101"/>
              <a:gd name="T51" fmla="*/ 1 h 37"/>
              <a:gd name="T52" fmla="*/ 4 w 101"/>
              <a:gd name="T53" fmla="*/ 1 h 37"/>
              <a:gd name="T54" fmla="*/ 4 w 101"/>
              <a:gd name="T55" fmla="*/ 0 h 37"/>
              <a:gd name="T56" fmla="*/ 4 w 101"/>
              <a:gd name="T57" fmla="*/ 0 h 37"/>
              <a:gd name="T58" fmla="*/ 4 w 101"/>
              <a:gd name="T59" fmla="*/ 0 h 37"/>
              <a:gd name="T60" fmla="*/ 4 w 101"/>
              <a:gd name="T61" fmla="*/ 0 h 37"/>
              <a:gd name="T62" fmla="*/ 13 w 101"/>
              <a:gd name="T63" fmla="*/ 0 h 37"/>
              <a:gd name="T64" fmla="*/ 13 w 101"/>
              <a:gd name="T65" fmla="*/ 2 h 37"/>
              <a:gd name="T66" fmla="*/ 13 w 101"/>
              <a:gd name="T67" fmla="*/ 2 h 37"/>
              <a:gd name="T68" fmla="*/ 13 w 101"/>
              <a:gd name="T69" fmla="*/ 3 h 37"/>
              <a:gd name="T70" fmla="*/ 13 w 101"/>
              <a:gd name="T71" fmla="*/ 3 h 37"/>
              <a:gd name="T72" fmla="*/ 13 w 101"/>
              <a:gd name="T73" fmla="*/ 4 h 37"/>
              <a:gd name="T74" fmla="*/ 14 w 101"/>
              <a:gd name="T75" fmla="*/ 4 h 37"/>
              <a:gd name="T76" fmla="*/ 15 w 101"/>
              <a:gd name="T77" fmla="*/ 4 h 37"/>
              <a:gd name="T78" fmla="*/ 15 w 101"/>
              <a:gd name="T79" fmla="*/ 4 h 37"/>
              <a:gd name="T80" fmla="*/ 16 w 101"/>
              <a:gd name="T81" fmla="*/ 4 h 37"/>
              <a:gd name="T82" fmla="*/ 16 w 101"/>
              <a:gd name="T83" fmla="*/ 4 h 37"/>
              <a:gd name="T84" fmla="*/ 17 w 101"/>
              <a:gd name="T85" fmla="*/ 5 h 37"/>
              <a:gd name="T86" fmla="*/ 17 w 101"/>
              <a:gd name="T87" fmla="*/ 6 h 37"/>
              <a:gd name="T88" fmla="*/ 17 w 101"/>
              <a:gd name="T89" fmla="*/ 7 h 37"/>
              <a:gd name="T90" fmla="*/ 16 w 101"/>
              <a:gd name="T91" fmla="*/ 7 h 37"/>
              <a:gd name="T92" fmla="*/ 16 w 101"/>
              <a:gd name="T93" fmla="*/ 7 h 37"/>
              <a:gd name="T94" fmla="*/ 15 w 101"/>
              <a:gd name="T95" fmla="*/ 7 h 37"/>
              <a:gd name="T96" fmla="*/ 15 w 101"/>
              <a:gd name="T97" fmla="*/ 8 h 37"/>
              <a:gd name="T98" fmla="*/ 15 w 101"/>
              <a:gd name="T99" fmla="*/ 7 h 37"/>
              <a:gd name="T100" fmla="*/ 15 w 101"/>
              <a:gd name="T101" fmla="*/ 7 h 3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1" h="37">
                <a:moveTo>
                  <a:pt x="88" y="35"/>
                </a:moveTo>
                <a:lnTo>
                  <a:pt x="12" y="35"/>
                </a:lnTo>
                <a:lnTo>
                  <a:pt x="10" y="37"/>
                </a:lnTo>
                <a:lnTo>
                  <a:pt x="8" y="35"/>
                </a:lnTo>
                <a:lnTo>
                  <a:pt x="4" y="35"/>
                </a:lnTo>
                <a:lnTo>
                  <a:pt x="1" y="32"/>
                </a:lnTo>
                <a:lnTo>
                  <a:pt x="1" y="31"/>
                </a:lnTo>
                <a:lnTo>
                  <a:pt x="0" y="30"/>
                </a:lnTo>
                <a:lnTo>
                  <a:pt x="0" y="27"/>
                </a:lnTo>
                <a:lnTo>
                  <a:pt x="0" y="25"/>
                </a:lnTo>
                <a:lnTo>
                  <a:pt x="0" y="24"/>
                </a:lnTo>
                <a:lnTo>
                  <a:pt x="1" y="23"/>
                </a:lnTo>
                <a:lnTo>
                  <a:pt x="3" y="21"/>
                </a:lnTo>
                <a:lnTo>
                  <a:pt x="7" y="18"/>
                </a:lnTo>
                <a:lnTo>
                  <a:pt x="10" y="18"/>
                </a:lnTo>
                <a:lnTo>
                  <a:pt x="12" y="18"/>
                </a:lnTo>
                <a:lnTo>
                  <a:pt x="17" y="17"/>
                </a:lnTo>
                <a:lnTo>
                  <a:pt x="21" y="14"/>
                </a:lnTo>
                <a:lnTo>
                  <a:pt x="24" y="13"/>
                </a:lnTo>
                <a:lnTo>
                  <a:pt x="25" y="10"/>
                </a:lnTo>
                <a:lnTo>
                  <a:pt x="25" y="9"/>
                </a:lnTo>
                <a:lnTo>
                  <a:pt x="25" y="10"/>
                </a:lnTo>
                <a:lnTo>
                  <a:pt x="25" y="9"/>
                </a:lnTo>
                <a:lnTo>
                  <a:pt x="25" y="7"/>
                </a:lnTo>
                <a:lnTo>
                  <a:pt x="25" y="3"/>
                </a:lnTo>
                <a:lnTo>
                  <a:pt x="25" y="2"/>
                </a:lnTo>
                <a:lnTo>
                  <a:pt x="25" y="0"/>
                </a:lnTo>
                <a:lnTo>
                  <a:pt x="75" y="0"/>
                </a:lnTo>
                <a:lnTo>
                  <a:pt x="75" y="9"/>
                </a:lnTo>
                <a:lnTo>
                  <a:pt x="75" y="11"/>
                </a:lnTo>
                <a:lnTo>
                  <a:pt x="77" y="13"/>
                </a:lnTo>
                <a:lnTo>
                  <a:pt x="78" y="14"/>
                </a:lnTo>
                <a:lnTo>
                  <a:pt x="80" y="16"/>
                </a:lnTo>
                <a:lnTo>
                  <a:pt x="82" y="17"/>
                </a:lnTo>
                <a:lnTo>
                  <a:pt x="88" y="18"/>
                </a:lnTo>
                <a:lnTo>
                  <a:pt x="94" y="18"/>
                </a:lnTo>
                <a:lnTo>
                  <a:pt x="96" y="21"/>
                </a:lnTo>
                <a:lnTo>
                  <a:pt x="99" y="24"/>
                </a:lnTo>
                <a:lnTo>
                  <a:pt x="101" y="27"/>
                </a:lnTo>
                <a:lnTo>
                  <a:pt x="99" y="30"/>
                </a:lnTo>
                <a:lnTo>
                  <a:pt x="96" y="32"/>
                </a:lnTo>
                <a:lnTo>
                  <a:pt x="94" y="34"/>
                </a:lnTo>
                <a:lnTo>
                  <a:pt x="88" y="35"/>
                </a:lnTo>
                <a:lnTo>
                  <a:pt x="88" y="37"/>
                </a:lnTo>
                <a:lnTo>
                  <a:pt x="88" y="35"/>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49" name="Freeform 769"/>
          <xdr:cNvSpPr>
            <a:spLocks/>
          </xdr:cNvSpPr>
        </xdr:nvSpPr>
        <xdr:spPr bwMode="auto">
          <a:xfrm flipH="1">
            <a:off x="3010" y="4968"/>
            <a:ext cx="56" cy="23"/>
          </a:xfrm>
          <a:custGeom>
            <a:avLst/>
            <a:gdLst>
              <a:gd name="T0" fmla="*/ 15 w 101"/>
              <a:gd name="T1" fmla="*/ 9 h 37"/>
              <a:gd name="T2" fmla="*/ 2 w 101"/>
              <a:gd name="T3" fmla="*/ 9 h 37"/>
              <a:gd name="T4" fmla="*/ 2 w 101"/>
              <a:gd name="T5" fmla="*/ 9 h 37"/>
              <a:gd name="T6" fmla="*/ 1 w 101"/>
              <a:gd name="T7" fmla="*/ 9 h 37"/>
              <a:gd name="T8" fmla="*/ 1 w 101"/>
              <a:gd name="T9" fmla="*/ 9 h 37"/>
              <a:gd name="T10" fmla="*/ 1 w 101"/>
              <a:gd name="T11" fmla="*/ 8 h 37"/>
              <a:gd name="T12" fmla="*/ 1 w 101"/>
              <a:gd name="T13" fmla="*/ 8 h 37"/>
              <a:gd name="T14" fmla="*/ 0 w 101"/>
              <a:gd name="T15" fmla="*/ 7 h 37"/>
              <a:gd name="T16" fmla="*/ 0 w 101"/>
              <a:gd name="T17" fmla="*/ 7 h 37"/>
              <a:gd name="T18" fmla="*/ 0 w 101"/>
              <a:gd name="T19" fmla="*/ 6 h 37"/>
              <a:gd name="T20" fmla="*/ 0 w 101"/>
              <a:gd name="T21" fmla="*/ 6 h 37"/>
              <a:gd name="T22" fmla="*/ 1 w 101"/>
              <a:gd name="T23" fmla="*/ 6 h 37"/>
              <a:gd name="T24" fmla="*/ 1 w 101"/>
              <a:gd name="T25" fmla="*/ 5 h 37"/>
              <a:gd name="T26" fmla="*/ 1 w 101"/>
              <a:gd name="T27" fmla="*/ 4 h 37"/>
              <a:gd name="T28" fmla="*/ 2 w 101"/>
              <a:gd name="T29" fmla="*/ 4 h 37"/>
              <a:gd name="T30" fmla="*/ 2 w 101"/>
              <a:gd name="T31" fmla="*/ 4 h 37"/>
              <a:gd name="T32" fmla="*/ 3 w 101"/>
              <a:gd name="T33" fmla="*/ 4 h 37"/>
              <a:gd name="T34" fmla="*/ 4 w 101"/>
              <a:gd name="T35" fmla="*/ 4 h 37"/>
              <a:gd name="T36" fmla="*/ 4 w 101"/>
              <a:gd name="T37" fmla="*/ 3 h 37"/>
              <a:gd name="T38" fmla="*/ 4 w 101"/>
              <a:gd name="T39" fmla="*/ 2 h 37"/>
              <a:gd name="T40" fmla="*/ 4 w 101"/>
              <a:gd name="T41" fmla="*/ 2 h 37"/>
              <a:gd name="T42" fmla="*/ 4 w 101"/>
              <a:gd name="T43" fmla="*/ 2 h 37"/>
              <a:gd name="T44" fmla="*/ 4 w 101"/>
              <a:gd name="T45" fmla="*/ 2 h 37"/>
              <a:gd name="T46" fmla="*/ 4 w 101"/>
              <a:gd name="T47" fmla="*/ 2 h 37"/>
              <a:gd name="T48" fmla="*/ 4 w 101"/>
              <a:gd name="T49" fmla="*/ 1 h 37"/>
              <a:gd name="T50" fmla="*/ 4 w 101"/>
              <a:gd name="T51" fmla="*/ 1 h 37"/>
              <a:gd name="T52" fmla="*/ 4 w 101"/>
              <a:gd name="T53" fmla="*/ 1 h 37"/>
              <a:gd name="T54" fmla="*/ 4 w 101"/>
              <a:gd name="T55" fmla="*/ 1 h 37"/>
              <a:gd name="T56" fmla="*/ 4 w 101"/>
              <a:gd name="T57" fmla="*/ 0 h 37"/>
              <a:gd name="T58" fmla="*/ 4 w 101"/>
              <a:gd name="T59" fmla="*/ 1 h 37"/>
              <a:gd name="T60" fmla="*/ 4 w 101"/>
              <a:gd name="T61" fmla="*/ 1 h 37"/>
              <a:gd name="T62" fmla="*/ 13 w 101"/>
              <a:gd name="T63" fmla="*/ 1 h 37"/>
              <a:gd name="T64" fmla="*/ 13 w 101"/>
              <a:gd name="T65" fmla="*/ 2 h 37"/>
              <a:gd name="T66" fmla="*/ 13 w 101"/>
              <a:gd name="T67" fmla="*/ 2 h 37"/>
              <a:gd name="T68" fmla="*/ 13 w 101"/>
              <a:gd name="T69" fmla="*/ 3 h 37"/>
              <a:gd name="T70" fmla="*/ 13 w 101"/>
              <a:gd name="T71" fmla="*/ 4 h 37"/>
              <a:gd name="T72" fmla="*/ 13 w 101"/>
              <a:gd name="T73" fmla="*/ 4 h 37"/>
              <a:gd name="T74" fmla="*/ 14 w 101"/>
              <a:gd name="T75" fmla="*/ 4 h 37"/>
              <a:gd name="T76" fmla="*/ 15 w 101"/>
              <a:gd name="T77" fmla="*/ 4 h 37"/>
              <a:gd name="T78" fmla="*/ 15 w 101"/>
              <a:gd name="T79" fmla="*/ 4 h 37"/>
              <a:gd name="T80" fmla="*/ 16 w 101"/>
              <a:gd name="T81" fmla="*/ 4 h 37"/>
              <a:gd name="T82" fmla="*/ 16 w 101"/>
              <a:gd name="T83" fmla="*/ 5 h 37"/>
              <a:gd name="T84" fmla="*/ 17 w 101"/>
              <a:gd name="T85" fmla="*/ 6 h 37"/>
              <a:gd name="T86" fmla="*/ 17 w 101"/>
              <a:gd name="T87" fmla="*/ 7 h 37"/>
              <a:gd name="T88" fmla="*/ 17 w 101"/>
              <a:gd name="T89" fmla="*/ 7 h 37"/>
              <a:gd name="T90" fmla="*/ 16 w 101"/>
              <a:gd name="T91" fmla="*/ 8 h 37"/>
              <a:gd name="T92" fmla="*/ 16 w 101"/>
              <a:gd name="T93" fmla="*/ 9 h 37"/>
              <a:gd name="T94" fmla="*/ 15 w 101"/>
              <a:gd name="T95" fmla="*/ 9 h 37"/>
              <a:gd name="T96" fmla="*/ 15 w 101"/>
              <a:gd name="T97" fmla="*/ 9 h 37"/>
              <a:gd name="T98" fmla="*/ 15 w 101"/>
              <a:gd name="T99" fmla="*/ 9 h 37"/>
              <a:gd name="T100" fmla="*/ 15 w 101"/>
              <a:gd name="T101" fmla="*/ 9 h 3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1" h="37">
                <a:moveTo>
                  <a:pt x="88" y="37"/>
                </a:moveTo>
                <a:lnTo>
                  <a:pt x="12" y="37"/>
                </a:lnTo>
                <a:lnTo>
                  <a:pt x="10" y="37"/>
                </a:lnTo>
                <a:lnTo>
                  <a:pt x="8" y="37"/>
                </a:lnTo>
                <a:lnTo>
                  <a:pt x="4" y="35"/>
                </a:lnTo>
                <a:lnTo>
                  <a:pt x="1" y="34"/>
                </a:lnTo>
                <a:lnTo>
                  <a:pt x="1" y="33"/>
                </a:lnTo>
                <a:lnTo>
                  <a:pt x="0" y="30"/>
                </a:lnTo>
                <a:lnTo>
                  <a:pt x="0" y="28"/>
                </a:lnTo>
                <a:lnTo>
                  <a:pt x="0" y="26"/>
                </a:lnTo>
                <a:lnTo>
                  <a:pt x="0" y="24"/>
                </a:lnTo>
                <a:lnTo>
                  <a:pt x="1" y="23"/>
                </a:lnTo>
                <a:lnTo>
                  <a:pt x="3" y="21"/>
                </a:lnTo>
                <a:lnTo>
                  <a:pt x="7" y="20"/>
                </a:lnTo>
                <a:lnTo>
                  <a:pt x="10" y="19"/>
                </a:lnTo>
                <a:lnTo>
                  <a:pt x="12" y="19"/>
                </a:lnTo>
                <a:lnTo>
                  <a:pt x="17" y="17"/>
                </a:lnTo>
                <a:lnTo>
                  <a:pt x="21" y="16"/>
                </a:lnTo>
                <a:lnTo>
                  <a:pt x="24" y="13"/>
                </a:lnTo>
                <a:lnTo>
                  <a:pt x="25" y="12"/>
                </a:lnTo>
                <a:lnTo>
                  <a:pt x="25" y="10"/>
                </a:lnTo>
                <a:lnTo>
                  <a:pt x="25" y="9"/>
                </a:lnTo>
                <a:lnTo>
                  <a:pt x="25" y="7"/>
                </a:lnTo>
                <a:lnTo>
                  <a:pt x="25" y="5"/>
                </a:lnTo>
                <a:lnTo>
                  <a:pt x="25" y="2"/>
                </a:lnTo>
                <a:lnTo>
                  <a:pt x="25" y="0"/>
                </a:lnTo>
                <a:lnTo>
                  <a:pt x="25" y="2"/>
                </a:lnTo>
                <a:lnTo>
                  <a:pt x="75" y="2"/>
                </a:lnTo>
                <a:lnTo>
                  <a:pt x="75" y="10"/>
                </a:lnTo>
                <a:lnTo>
                  <a:pt x="75" y="12"/>
                </a:lnTo>
                <a:lnTo>
                  <a:pt x="77" y="13"/>
                </a:lnTo>
                <a:lnTo>
                  <a:pt x="78" y="14"/>
                </a:lnTo>
                <a:lnTo>
                  <a:pt x="80" y="16"/>
                </a:lnTo>
                <a:lnTo>
                  <a:pt x="82" y="19"/>
                </a:lnTo>
                <a:lnTo>
                  <a:pt x="88" y="19"/>
                </a:lnTo>
                <a:lnTo>
                  <a:pt x="94" y="20"/>
                </a:lnTo>
                <a:lnTo>
                  <a:pt x="96" y="21"/>
                </a:lnTo>
                <a:lnTo>
                  <a:pt x="99" y="24"/>
                </a:lnTo>
                <a:lnTo>
                  <a:pt x="101" y="28"/>
                </a:lnTo>
                <a:lnTo>
                  <a:pt x="99" y="31"/>
                </a:lnTo>
                <a:lnTo>
                  <a:pt x="96" y="34"/>
                </a:lnTo>
                <a:lnTo>
                  <a:pt x="94" y="35"/>
                </a:lnTo>
                <a:lnTo>
                  <a:pt x="88" y="3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50" name="Freeform 770"/>
          <xdr:cNvSpPr>
            <a:spLocks/>
          </xdr:cNvSpPr>
        </xdr:nvSpPr>
        <xdr:spPr bwMode="auto">
          <a:xfrm flipH="1">
            <a:off x="3010" y="4968"/>
            <a:ext cx="56" cy="23"/>
          </a:xfrm>
          <a:custGeom>
            <a:avLst/>
            <a:gdLst>
              <a:gd name="T0" fmla="*/ 15 w 101"/>
              <a:gd name="T1" fmla="*/ 9 h 37"/>
              <a:gd name="T2" fmla="*/ 2 w 101"/>
              <a:gd name="T3" fmla="*/ 9 h 37"/>
              <a:gd name="T4" fmla="*/ 2 w 101"/>
              <a:gd name="T5" fmla="*/ 9 h 37"/>
              <a:gd name="T6" fmla="*/ 1 w 101"/>
              <a:gd name="T7" fmla="*/ 9 h 37"/>
              <a:gd name="T8" fmla="*/ 1 w 101"/>
              <a:gd name="T9" fmla="*/ 9 h 37"/>
              <a:gd name="T10" fmla="*/ 1 w 101"/>
              <a:gd name="T11" fmla="*/ 8 h 37"/>
              <a:gd name="T12" fmla="*/ 1 w 101"/>
              <a:gd name="T13" fmla="*/ 8 h 37"/>
              <a:gd name="T14" fmla="*/ 0 w 101"/>
              <a:gd name="T15" fmla="*/ 7 h 37"/>
              <a:gd name="T16" fmla="*/ 0 w 101"/>
              <a:gd name="T17" fmla="*/ 7 h 37"/>
              <a:gd name="T18" fmla="*/ 0 w 101"/>
              <a:gd name="T19" fmla="*/ 6 h 37"/>
              <a:gd name="T20" fmla="*/ 0 w 101"/>
              <a:gd name="T21" fmla="*/ 6 h 37"/>
              <a:gd name="T22" fmla="*/ 1 w 101"/>
              <a:gd name="T23" fmla="*/ 6 h 37"/>
              <a:gd name="T24" fmla="*/ 1 w 101"/>
              <a:gd name="T25" fmla="*/ 5 h 37"/>
              <a:gd name="T26" fmla="*/ 1 w 101"/>
              <a:gd name="T27" fmla="*/ 4 h 37"/>
              <a:gd name="T28" fmla="*/ 2 w 101"/>
              <a:gd name="T29" fmla="*/ 4 h 37"/>
              <a:gd name="T30" fmla="*/ 2 w 101"/>
              <a:gd name="T31" fmla="*/ 4 h 37"/>
              <a:gd name="T32" fmla="*/ 3 w 101"/>
              <a:gd name="T33" fmla="*/ 4 h 37"/>
              <a:gd name="T34" fmla="*/ 4 w 101"/>
              <a:gd name="T35" fmla="*/ 4 h 37"/>
              <a:gd name="T36" fmla="*/ 4 w 101"/>
              <a:gd name="T37" fmla="*/ 3 h 37"/>
              <a:gd name="T38" fmla="*/ 4 w 101"/>
              <a:gd name="T39" fmla="*/ 2 h 37"/>
              <a:gd name="T40" fmla="*/ 4 w 101"/>
              <a:gd name="T41" fmla="*/ 2 h 37"/>
              <a:gd name="T42" fmla="*/ 4 w 101"/>
              <a:gd name="T43" fmla="*/ 2 h 37"/>
              <a:gd name="T44" fmla="*/ 4 w 101"/>
              <a:gd name="T45" fmla="*/ 2 h 37"/>
              <a:gd name="T46" fmla="*/ 4 w 101"/>
              <a:gd name="T47" fmla="*/ 2 h 37"/>
              <a:gd name="T48" fmla="*/ 4 w 101"/>
              <a:gd name="T49" fmla="*/ 1 h 37"/>
              <a:gd name="T50" fmla="*/ 4 w 101"/>
              <a:gd name="T51" fmla="*/ 1 h 37"/>
              <a:gd name="T52" fmla="*/ 4 w 101"/>
              <a:gd name="T53" fmla="*/ 1 h 37"/>
              <a:gd name="T54" fmla="*/ 4 w 101"/>
              <a:gd name="T55" fmla="*/ 1 h 37"/>
              <a:gd name="T56" fmla="*/ 4 w 101"/>
              <a:gd name="T57" fmla="*/ 0 h 37"/>
              <a:gd name="T58" fmla="*/ 4 w 101"/>
              <a:gd name="T59" fmla="*/ 1 h 37"/>
              <a:gd name="T60" fmla="*/ 4 w 101"/>
              <a:gd name="T61" fmla="*/ 1 h 37"/>
              <a:gd name="T62" fmla="*/ 13 w 101"/>
              <a:gd name="T63" fmla="*/ 1 h 37"/>
              <a:gd name="T64" fmla="*/ 13 w 101"/>
              <a:gd name="T65" fmla="*/ 2 h 37"/>
              <a:gd name="T66" fmla="*/ 13 w 101"/>
              <a:gd name="T67" fmla="*/ 2 h 37"/>
              <a:gd name="T68" fmla="*/ 13 w 101"/>
              <a:gd name="T69" fmla="*/ 3 h 37"/>
              <a:gd name="T70" fmla="*/ 13 w 101"/>
              <a:gd name="T71" fmla="*/ 4 h 37"/>
              <a:gd name="T72" fmla="*/ 13 w 101"/>
              <a:gd name="T73" fmla="*/ 4 h 37"/>
              <a:gd name="T74" fmla="*/ 14 w 101"/>
              <a:gd name="T75" fmla="*/ 4 h 37"/>
              <a:gd name="T76" fmla="*/ 15 w 101"/>
              <a:gd name="T77" fmla="*/ 4 h 37"/>
              <a:gd name="T78" fmla="*/ 15 w 101"/>
              <a:gd name="T79" fmla="*/ 4 h 37"/>
              <a:gd name="T80" fmla="*/ 16 w 101"/>
              <a:gd name="T81" fmla="*/ 4 h 37"/>
              <a:gd name="T82" fmla="*/ 16 w 101"/>
              <a:gd name="T83" fmla="*/ 5 h 37"/>
              <a:gd name="T84" fmla="*/ 17 w 101"/>
              <a:gd name="T85" fmla="*/ 6 h 37"/>
              <a:gd name="T86" fmla="*/ 17 w 101"/>
              <a:gd name="T87" fmla="*/ 7 h 37"/>
              <a:gd name="T88" fmla="*/ 17 w 101"/>
              <a:gd name="T89" fmla="*/ 7 h 37"/>
              <a:gd name="T90" fmla="*/ 16 w 101"/>
              <a:gd name="T91" fmla="*/ 8 h 37"/>
              <a:gd name="T92" fmla="*/ 16 w 101"/>
              <a:gd name="T93" fmla="*/ 9 h 37"/>
              <a:gd name="T94" fmla="*/ 15 w 101"/>
              <a:gd name="T95" fmla="*/ 9 h 37"/>
              <a:gd name="T96" fmla="*/ 15 w 101"/>
              <a:gd name="T97" fmla="*/ 9 h 37"/>
              <a:gd name="T98" fmla="*/ 15 w 101"/>
              <a:gd name="T99" fmla="*/ 9 h 37"/>
              <a:gd name="T100" fmla="*/ 15 w 101"/>
              <a:gd name="T101" fmla="*/ 9 h 3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1" h="37">
                <a:moveTo>
                  <a:pt x="88" y="37"/>
                </a:moveTo>
                <a:lnTo>
                  <a:pt x="12" y="37"/>
                </a:lnTo>
                <a:lnTo>
                  <a:pt x="10" y="37"/>
                </a:lnTo>
                <a:lnTo>
                  <a:pt x="8" y="37"/>
                </a:lnTo>
                <a:lnTo>
                  <a:pt x="4" y="35"/>
                </a:lnTo>
                <a:lnTo>
                  <a:pt x="1" y="34"/>
                </a:lnTo>
                <a:lnTo>
                  <a:pt x="1" y="33"/>
                </a:lnTo>
                <a:lnTo>
                  <a:pt x="0" y="30"/>
                </a:lnTo>
                <a:lnTo>
                  <a:pt x="0" y="28"/>
                </a:lnTo>
                <a:lnTo>
                  <a:pt x="0" y="26"/>
                </a:lnTo>
                <a:lnTo>
                  <a:pt x="0" y="24"/>
                </a:lnTo>
                <a:lnTo>
                  <a:pt x="1" y="23"/>
                </a:lnTo>
                <a:lnTo>
                  <a:pt x="3" y="21"/>
                </a:lnTo>
                <a:lnTo>
                  <a:pt x="7" y="20"/>
                </a:lnTo>
                <a:lnTo>
                  <a:pt x="10" y="19"/>
                </a:lnTo>
                <a:lnTo>
                  <a:pt x="12" y="19"/>
                </a:lnTo>
                <a:lnTo>
                  <a:pt x="17" y="17"/>
                </a:lnTo>
                <a:lnTo>
                  <a:pt x="21" y="16"/>
                </a:lnTo>
                <a:lnTo>
                  <a:pt x="24" y="13"/>
                </a:lnTo>
                <a:lnTo>
                  <a:pt x="25" y="12"/>
                </a:lnTo>
                <a:lnTo>
                  <a:pt x="25" y="10"/>
                </a:lnTo>
                <a:lnTo>
                  <a:pt x="25" y="9"/>
                </a:lnTo>
                <a:lnTo>
                  <a:pt x="25" y="7"/>
                </a:lnTo>
                <a:lnTo>
                  <a:pt x="25" y="5"/>
                </a:lnTo>
                <a:lnTo>
                  <a:pt x="25" y="2"/>
                </a:lnTo>
                <a:lnTo>
                  <a:pt x="25" y="0"/>
                </a:lnTo>
                <a:lnTo>
                  <a:pt x="25" y="2"/>
                </a:lnTo>
                <a:lnTo>
                  <a:pt x="75" y="2"/>
                </a:lnTo>
                <a:lnTo>
                  <a:pt x="75" y="10"/>
                </a:lnTo>
                <a:lnTo>
                  <a:pt x="75" y="12"/>
                </a:lnTo>
                <a:lnTo>
                  <a:pt x="77" y="13"/>
                </a:lnTo>
                <a:lnTo>
                  <a:pt x="78" y="14"/>
                </a:lnTo>
                <a:lnTo>
                  <a:pt x="80" y="16"/>
                </a:lnTo>
                <a:lnTo>
                  <a:pt x="82" y="19"/>
                </a:lnTo>
                <a:lnTo>
                  <a:pt x="88" y="19"/>
                </a:lnTo>
                <a:lnTo>
                  <a:pt x="94" y="20"/>
                </a:lnTo>
                <a:lnTo>
                  <a:pt x="96" y="21"/>
                </a:lnTo>
                <a:lnTo>
                  <a:pt x="99" y="24"/>
                </a:lnTo>
                <a:lnTo>
                  <a:pt x="101" y="28"/>
                </a:lnTo>
                <a:lnTo>
                  <a:pt x="99" y="31"/>
                </a:lnTo>
                <a:lnTo>
                  <a:pt x="96" y="34"/>
                </a:lnTo>
                <a:lnTo>
                  <a:pt x="94" y="35"/>
                </a:lnTo>
                <a:lnTo>
                  <a:pt x="88" y="37"/>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51" name="Freeform 771"/>
          <xdr:cNvSpPr>
            <a:spLocks/>
          </xdr:cNvSpPr>
        </xdr:nvSpPr>
        <xdr:spPr bwMode="auto">
          <a:xfrm flipH="1">
            <a:off x="3010" y="4951"/>
            <a:ext cx="56" cy="22"/>
          </a:xfrm>
          <a:custGeom>
            <a:avLst/>
            <a:gdLst>
              <a:gd name="T0" fmla="*/ 15 w 101"/>
              <a:gd name="T1" fmla="*/ 8 h 36"/>
              <a:gd name="T2" fmla="*/ 2 w 101"/>
              <a:gd name="T3" fmla="*/ 8 h 36"/>
              <a:gd name="T4" fmla="*/ 2 w 101"/>
              <a:gd name="T5" fmla="*/ 8 h 36"/>
              <a:gd name="T6" fmla="*/ 1 w 101"/>
              <a:gd name="T7" fmla="*/ 8 h 36"/>
              <a:gd name="T8" fmla="*/ 1 w 101"/>
              <a:gd name="T9" fmla="*/ 8 h 36"/>
              <a:gd name="T10" fmla="*/ 1 w 101"/>
              <a:gd name="T11" fmla="*/ 7 h 36"/>
              <a:gd name="T12" fmla="*/ 1 w 101"/>
              <a:gd name="T13" fmla="*/ 7 h 36"/>
              <a:gd name="T14" fmla="*/ 0 w 101"/>
              <a:gd name="T15" fmla="*/ 7 h 36"/>
              <a:gd name="T16" fmla="*/ 0 w 101"/>
              <a:gd name="T17" fmla="*/ 6 h 36"/>
              <a:gd name="T18" fmla="*/ 0 w 101"/>
              <a:gd name="T19" fmla="*/ 6 h 36"/>
              <a:gd name="T20" fmla="*/ 0 w 101"/>
              <a:gd name="T21" fmla="*/ 6 h 36"/>
              <a:gd name="T22" fmla="*/ 1 w 101"/>
              <a:gd name="T23" fmla="*/ 5 h 36"/>
              <a:gd name="T24" fmla="*/ 1 w 101"/>
              <a:gd name="T25" fmla="*/ 5 h 36"/>
              <a:gd name="T26" fmla="*/ 1 w 101"/>
              <a:gd name="T27" fmla="*/ 4 h 36"/>
              <a:gd name="T28" fmla="*/ 2 w 101"/>
              <a:gd name="T29" fmla="*/ 4 h 36"/>
              <a:gd name="T30" fmla="*/ 3 w 101"/>
              <a:gd name="T31" fmla="*/ 4 h 36"/>
              <a:gd name="T32" fmla="*/ 4 w 101"/>
              <a:gd name="T33" fmla="*/ 4 h 36"/>
              <a:gd name="T34" fmla="*/ 4 w 101"/>
              <a:gd name="T35" fmla="*/ 3 h 36"/>
              <a:gd name="T36" fmla="*/ 4 w 101"/>
              <a:gd name="T37" fmla="*/ 2 h 36"/>
              <a:gd name="T38" fmla="*/ 4 w 101"/>
              <a:gd name="T39" fmla="*/ 2 h 36"/>
              <a:gd name="T40" fmla="*/ 4 w 101"/>
              <a:gd name="T41" fmla="*/ 2 h 36"/>
              <a:gd name="T42" fmla="*/ 4 w 101"/>
              <a:gd name="T43" fmla="*/ 2 h 36"/>
              <a:gd name="T44" fmla="*/ 4 w 101"/>
              <a:gd name="T45" fmla="*/ 2 h 36"/>
              <a:gd name="T46" fmla="*/ 4 w 101"/>
              <a:gd name="T47" fmla="*/ 1 h 36"/>
              <a:gd name="T48" fmla="*/ 4 w 101"/>
              <a:gd name="T49" fmla="*/ 1 h 36"/>
              <a:gd name="T50" fmla="*/ 4 w 101"/>
              <a:gd name="T51" fmla="*/ 1 h 36"/>
              <a:gd name="T52" fmla="*/ 4 w 101"/>
              <a:gd name="T53" fmla="*/ 0 h 36"/>
              <a:gd name="T54" fmla="*/ 4 w 101"/>
              <a:gd name="T55" fmla="*/ 0 h 36"/>
              <a:gd name="T56" fmla="*/ 4 w 101"/>
              <a:gd name="T57" fmla="*/ 0 h 36"/>
              <a:gd name="T58" fmla="*/ 13 w 101"/>
              <a:gd name="T59" fmla="*/ 0 h 36"/>
              <a:gd name="T60" fmla="*/ 13 w 101"/>
              <a:gd name="T61" fmla="*/ 2 h 36"/>
              <a:gd name="T62" fmla="*/ 13 w 101"/>
              <a:gd name="T63" fmla="*/ 2 h 36"/>
              <a:gd name="T64" fmla="*/ 13 w 101"/>
              <a:gd name="T65" fmla="*/ 3 h 36"/>
              <a:gd name="T66" fmla="*/ 13 w 101"/>
              <a:gd name="T67" fmla="*/ 4 h 36"/>
              <a:gd name="T68" fmla="*/ 13 w 101"/>
              <a:gd name="T69" fmla="*/ 4 h 36"/>
              <a:gd name="T70" fmla="*/ 14 w 101"/>
              <a:gd name="T71" fmla="*/ 4 h 36"/>
              <a:gd name="T72" fmla="*/ 14 w 101"/>
              <a:gd name="T73" fmla="*/ 4 h 36"/>
              <a:gd name="T74" fmla="*/ 15 w 101"/>
              <a:gd name="T75" fmla="*/ 4 h 36"/>
              <a:gd name="T76" fmla="*/ 15 w 101"/>
              <a:gd name="T77" fmla="*/ 4 h 36"/>
              <a:gd name="T78" fmla="*/ 16 w 101"/>
              <a:gd name="T79" fmla="*/ 4 h 36"/>
              <a:gd name="T80" fmla="*/ 16 w 101"/>
              <a:gd name="T81" fmla="*/ 5 h 36"/>
              <a:gd name="T82" fmla="*/ 17 w 101"/>
              <a:gd name="T83" fmla="*/ 6 h 36"/>
              <a:gd name="T84" fmla="*/ 17 w 101"/>
              <a:gd name="T85" fmla="*/ 6 h 36"/>
              <a:gd name="T86" fmla="*/ 17 w 101"/>
              <a:gd name="T87" fmla="*/ 7 h 36"/>
              <a:gd name="T88" fmla="*/ 16 w 101"/>
              <a:gd name="T89" fmla="*/ 7 h 36"/>
              <a:gd name="T90" fmla="*/ 16 w 101"/>
              <a:gd name="T91" fmla="*/ 8 h 36"/>
              <a:gd name="T92" fmla="*/ 15 w 101"/>
              <a:gd name="T93" fmla="*/ 8 h 36"/>
              <a:gd name="T94" fmla="*/ 15 w 101"/>
              <a:gd name="T95" fmla="*/ 8 h 36"/>
              <a:gd name="T96" fmla="*/ 15 w 101"/>
              <a:gd name="T97" fmla="*/ 8 h 36"/>
              <a:gd name="T98" fmla="*/ 15 w 101"/>
              <a:gd name="T99" fmla="*/ 8 h 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1" h="36">
                <a:moveTo>
                  <a:pt x="88" y="36"/>
                </a:moveTo>
                <a:lnTo>
                  <a:pt x="12" y="36"/>
                </a:lnTo>
                <a:lnTo>
                  <a:pt x="10" y="36"/>
                </a:lnTo>
                <a:lnTo>
                  <a:pt x="8" y="36"/>
                </a:lnTo>
                <a:lnTo>
                  <a:pt x="4" y="35"/>
                </a:lnTo>
                <a:lnTo>
                  <a:pt x="1" y="32"/>
                </a:lnTo>
                <a:lnTo>
                  <a:pt x="1" y="31"/>
                </a:lnTo>
                <a:lnTo>
                  <a:pt x="0" y="29"/>
                </a:lnTo>
                <a:lnTo>
                  <a:pt x="0" y="27"/>
                </a:lnTo>
                <a:lnTo>
                  <a:pt x="0" y="25"/>
                </a:lnTo>
                <a:lnTo>
                  <a:pt x="0" y="24"/>
                </a:lnTo>
                <a:lnTo>
                  <a:pt x="1" y="22"/>
                </a:lnTo>
                <a:lnTo>
                  <a:pt x="3" y="21"/>
                </a:lnTo>
                <a:lnTo>
                  <a:pt x="7" y="18"/>
                </a:lnTo>
                <a:lnTo>
                  <a:pt x="12" y="18"/>
                </a:lnTo>
                <a:lnTo>
                  <a:pt x="17" y="17"/>
                </a:lnTo>
                <a:lnTo>
                  <a:pt x="21" y="15"/>
                </a:lnTo>
                <a:lnTo>
                  <a:pt x="24" y="13"/>
                </a:lnTo>
                <a:lnTo>
                  <a:pt x="25" y="11"/>
                </a:lnTo>
                <a:lnTo>
                  <a:pt x="25" y="10"/>
                </a:lnTo>
                <a:lnTo>
                  <a:pt x="25" y="8"/>
                </a:lnTo>
                <a:lnTo>
                  <a:pt x="25" y="7"/>
                </a:lnTo>
                <a:lnTo>
                  <a:pt x="25" y="3"/>
                </a:lnTo>
                <a:lnTo>
                  <a:pt x="25" y="1"/>
                </a:lnTo>
                <a:lnTo>
                  <a:pt x="25" y="0"/>
                </a:lnTo>
                <a:lnTo>
                  <a:pt x="75" y="0"/>
                </a:lnTo>
                <a:lnTo>
                  <a:pt x="75" y="10"/>
                </a:lnTo>
                <a:lnTo>
                  <a:pt x="75" y="11"/>
                </a:lnTo>
                <a:lnTo>
                  <a:pt x="77" y="13"/>
                </a:lnTo>
                <a:lnTo>
                  <a:pt x="78" y="14"/>
                </a:lnTo>
                <a:lnTo>
                  <a:pt x="80" y="15"/>
                </a:lnTo>
                <a:lnTo>
                  <a:pt x="82" y="17"/>
                </a:lnTo>
                <a:lnTo>
                  <a:pt x="85" y="18"/>
                </a:lnTo>
                <a:lnTo>
                  <a:pt x="88" y="18"/>
                </a:lnTo>
                <a:lnTo>
                  <a:pt x="94" y="18"/>
                </a:lnTo>
                <a:lnTo>
                  <a:pt x="96" y="21"/>
                </a:lnTo>
                <a:lnTo>
                  <a:pt x="99" y="24"/>
                </a:lnTo>
                <a:lnTo>
                  <a:pt x="101" y="27"/>
                </a:lnTo>
                <a:lnTo>
                  <a:pt x="99" y="29"/>
                </a:lnTo>
                <a:lnTo>
                  <a:pt x="96" y="32"/>
                </a:lnTo>
                <a:lnTo>
                  <a:pt x="94" y="35"/>
                </a:lnTo>
                <a:lnTo>
                  <a:pt x="88" y="3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52" name="Freeform 772"/>
          <xdr:cNvSpPr>
            <a:spLocks/>
          </xdr:cNvSpPr>
        </xdr:nvSpPr>
        <xdr:spPr bwMode="auto">
          <a:xfrm flipH="1">
            <a:off x="3010" y="4951"/>
            <a:ext cx="56" cy="22"/>
          </a:xfrm>
          <a:custGeom>
            <a:avLst/>
            <a:gdLst>
              <a:gd name="T0" fmla="*/ 15 w 101"/>
              <a:gd name="T1" fmla="*/ 8 h 36"/>
              <a:gd name="T2" fmla="*/ 2 w 101"/>
              <a:gd name="T3" fmla="*/ 8 h 36"/>
              <a:gd name="T4" fmla="*/ 2 w 101"/>
              <a:gd name="T5" fmla="*/ 8 h 36"/>
              <a:gd name="T6" fmla="*/ 1 w 101"/>
              <a:gd name="T7" fmla="*/ 8 h 36"/>
              <a:gd name="T8" fmla="*/ 1 w 101"/>
              <a:gd name="T9" fmla="*/ 8 h 36"/>
              <a:gd name="T10" fmla="*/ 1 w 101"/>
              <a:gd name="T11" fmla="*/ 7 h 36"/>
              <a:gd name="T12" fmla="*/ 1 w 101"/>
              <a:gd name="T13" fmla="*/ 7 h 36"/>
              <a:gd name="T14" fmla="*/ 0 w 101"/>
              <a:gd name="T15" fmla="*/ 7 h 36"/>
              <a:gd name="T16" fmla="*/ 0 w 101"/>
              <a:gd name="T17" fmla="*/ 6 h 36"/>
              <a:gd name="T18" fmla="*/ 0 w 101"/>
              <a:gd name="T19" fmla="*/ 6 h 36"/>
              <a:gd name="T20" fmla="*/ 0 w 101"/>
              <a:gd name="T21" fmla="*/ 6 h 36"/>
              <a:gd name="T22" fmla="*/ 1 w 101"/>
              <a:gd name="T23" fmla="*/ 5 h 36"/>
              <a:gd name="T24" fmla="*/ 1 w 101"/>
              <a:gd name="T25" fmla="*/ 5 h 36"/>
              <a:gd name="T26" fmla="*/ 1 w 101"/>
              <a:gd name="T27" fmla="*/ 4 h 36"/>
              <a:gd name="T28" fmla="*/ 2 w 101"/>
              <a:gd name="T29" fmla="*/ 4 h 36"/>
              <a:gd name="T30" fmla="*/ 3 w 101"/>
              <a:gd name="T31" fmla="*/ 4 h 36"/>
              <a:gd name="T32" fmla="*/ 4 w 101"/>
              <a:gd name="T33" fmla="*/ 4 h 36"/>
              <a:gd name="T34" fmla="*/ 4 w 101"/>
              <a:gd name="T35" fmla="*/ 3 h 36"/>
              <a:gd name="T36" fmla="*/ 4 w 101"/>
              <a:gd name="T37" fmla="*/ 2 h 36"/>
              <a:gd name="T38" fmla="*/ 4 w 101"/>
              <a:gd name="T39" fmla="*/ 2 h 36"/>
              <a:gd name="T40" fmla="*/ 4 w 101"/>
              <a:gd name="T41" fmla="*/ 2 h 36"/>
              <a:gd name="T42" fmla="*/ 4 w 101"/>
              <a:gd name="T43" fmla="*/ 2 h 36"/>
              <a:gd name="T44" fmla="*/ 4 w 101"/>
              <a:gd name="T45" fmla="*/ 2 h 36"/>
              <a:gd name="T46" fmla="*/ 4 w 101"/>
              <a:gd name="T47" fmla="*/ 1 h 36"/>
              <a:gd name="T48" fmla="*/ 4 w 101"/>
              <a:gd name="T49" fmla="*/ 1 h 36"/>
              <a:gd name="T50" fmla="*/ 4 w 101"/>
              <a:gd name="T51" fmla="*/ 1 h 36"/>
              <a:gd name="T52" fmla="*/ 4 w 101"/>
              <a:gd name="T53" fmla="*/ 0 h 36"/>
              <a:gd name="T54" fmla="*/ 4 w 101"/>
              <a:gd name="T55" fmla="*/ 0 h 36"/>
              <a:gd name="T56" fmla="*/ 4 w 101"/>
              <a:gd name="T57" fmla="*/ 0 h 36"/>
              <a:gd name="T58" fmla="*/ 13 w 101"/>
              <a:gd name="T59" fmla="*/ 0 h 36"/>
              <a:gd name="T60" fmla="*/ 13 w 101"/>
              <a:gd name="T61" fmla="*/ 2 h 36"/>
              <a:gd name="T62" fmla="*/ 13 w 101"/>
              <a:gd name="T63" fmla="*/ 2 h 36"/>
              <a:gd name="T64" fmla="*/ 13 w 101"/>
              <a:gd name="T65" fmla="*/ 3 h 36"/>
              <a:gd name="T66" fmla="*/ 13 w 101"/>
              <a:gd name="T67" fmla="*/ 4 h 36"/>
              <a:gd name="T68" fmla="*/ 13 w 101"/>
              <a:gd name="T69" fmla="*/ 4 h 36"/>
              <a:gd name="T70" fmla="*/ 14 w 101"/>
              <a:gd name="T71" fmla="*/ 4 h 36"/>
              <a:gd name="T72" fmla="*/ 14 w 101"/>
              <a:gd name="T73" fmla="*/ 4 h 36"/>
              <a:gd name="T74" fmla="*/ 15 w 101"/>
              <a:gd name="T75" fmla="*/ 4 h 36"/>
              <a:gd name="T76" fmla="*/ 15 w 101"/>
              <a:gd name="T77" fmla="*/ 4 h 36"/>
              <a:gd name="T78" fmla="*/ 16 w 101"/>
              <a:gd name="T79" fmla="*/ 4 h 36"/>
              <a:gd name="T80" fmla="*/ 16 w 101"/>
              <a:gd name="T81" fmla="*/ 5 h 36"/>
              <a:gd name="T82" fmla="*/ 17 w 101"/>
              <a:gd name="T83" fmla="*/ 6 h 36"/>
              <a:gd name="T84" fmla="*/ 17 w 101"/>
              <a:gd name="T85" fmla="*/ 6 h 36"/>
              <a:gd name="T86" fmla="*/ 17 w 101"/>
              <a:gd name="T87" fmla="*/ 7 h 36"/>
              <a:gd name="T88" fmla="*/ 16 w 101"/>
              <a:gd name="T89" fmla="*/ 7 h 36"/>
              <a:gd name="T90" fmla="*/ 16 w 101"/>
              <a:gd name="T91" fmla="*/ 8 h 36"/>
              <a:gd name="T92" fmla="*/ 15 w 101"/>
              <a:gd name="T93" fmla="*/ 8 h 36"/>
              <a:gd name="T94" fmla="*/ 15 w 101"/>
              <a:gd name="T95" fmla="*/ 8 h 36"/>
              <a:gd name="T96" fmla="*/ 15 w 101"/>
              <a:gd name="T97" fmla="*/ 8 h 36"/>
              <a:gd name="T98" fmla="*/ 15 w 101"/>
              <a:gd name="T99" fmla="*/ 8 h 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1" h="36">
                <a:moveTo>
                  <a:pt x="88" y="36"/>
                </a:moveTo>
                <a:lnTo>
                  <a:pt x="12" y="36"/>
                </a:lnTo>
                <a:lnTo>
                  <a:pt x="10" y="36"/>
                </a:lnTo>
                <a:lnTo>
                  <a:pt x="8" y="36"/>
                </a:lnTo>
                <a:lnTo>
                  <a:pt x="4" y="35"/>
                </a:lnTo>
                <a:lnTo>
                  <a:pt x="1" y="32"/>
                </a:lnTo>
                <a:lnTo>
                  <a:pt x="1" y="31"/>
                </a:lnTo>
                <a:lnTo>
                  <a:pt x="0" y="29"/>
                </a:lnTo>
                <a:lnTo>
                  <a:pt x="0" y="27"/>
                </a:lnTo>
                <a:lnTo>
                  <a:pt x="0" y="25"/>
                </a:lnTo>
                <a:lnTo>
                  <a:pt x="0" y="24"/>
                </a:lnTo>
                <a:lnTo>
                  <a:pt x="1" y="22"/>
                </a:lnTo>
                <a:lnTo>
                  <a:pt x="3" y="21"/>
                </a:lnTo>
                <a:lnTo>
                  <a:pt x="7" y="18"/>
                </a:lnTo>
                <a:lnTo>
                  <a:pt x="12" y="18"/>
                </a:lnTo>
                <a:lnTo>
                  <a:pt x="17" y="17"/>
                </a:lnTo>
                <a:lnTo>
                  <a:pt x="21" y="15"/>
                </a:lnTo>
                <a:lnTo>
                  <a:pt x="24" y="13"/>
                </a:lnTo>
                <a:lnTo>
                  <a:pt x="25" y="11"/>
                </a:lnTo>
                <a:lnTo>
                  <a:pt x="25" y="10"/>
                </a:lnTo>
                <a:lnTo>
                  <a:pt x="25" y="8"/>
                </a:lnTo>
                <a:lnTo>
                  <a:pt x="25" y="7"/>
                </a:lnTo>
                <a:lnTo>
                  <a:pt x="25" y="3"/>
                </a:lnTo>
                <a:lnTo>
                  <a:pt x="25" y="1"/>
                </a:lnTo>
                <a:lnTo>
                  <a:pt x="25" y="0"/>
                </a:lnTo>
                <a:lnTo>
                  <a:pt x="75" y="0"/>
                </a:lnTo>
                <a:lnTo>
                  <a:pt x="75" y="10"/>
                </a:lnTo>
                <a:lnTo>
                  <a:pt x="75" y="11"/>
                </a:lnTo>
                <a:lnTo>
                  <a:pt x="77" y="13"/>
                </a:lnTo>
                <a:lnTo>
                  <a:pt x="78" y="14"/>
                </a:lnTo>
                <a:lnTo>
                  <a:pt x="80" y="15"/>
                </a:lnTo>
                <a:lnTo>
                  <a:pt x="82" y="17"/>
                </a:lnTo>
                <a:lnTo>
                  <a:pt x="85" y="18"/>
                </a:lnTo>
                <a:lnTo>
                  <a:pt x="88" y="18"/>
                </a:lnTo>
                <a:lnTo>
                  <a:pt x="94" y="18"/>
                </a:lnTo>
                <a:lnTo>
                  <a:pt x="96" y="21"/>
                </a:lnTo>
                <a:lnTo>
                  <a:pt x="99" y="24"/>
                </a:lnTo>
                <a:lnTo>
                  <a:pt x="101" y="27"/>
                </a:lnTo>
                <a:lnTo>
                  <a:pt x="99" y="29"/>
                </a:lnTo>
                <a:lnTo>
                  <a:pt x="96" y="32"/>
                </a:lnTo>
                <a:lnTo>
                  <a:pt x="94" y="35"/>
                </a:lnTo>
                <a:lnTo>
                  <a:pt x="88" y="3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53" name="Freeform 773"/>
          <xdr:cNvSpPr>
            <a:spLocks/>
          </xdr:cNvSpPr>
        </xdr:nvSpPr>
        <xdr:spPr bwMode="auto">
          <a:xfrm flipH="1">
            <a:off x="3010" y="4935"/>
            <a:ext cx="56" cy="22"/>
          </a:xfrm>
          <a:custGeom>
            <a:avLst/>
            <a:gdLst>
              <a:gd name="T0" fmla="*/ 15 w 101"/>
              <a:gd name="T1" fmla="*/ 7 h 37"/>
              <a:gd name="T2" fmla="*/ 2 w 101"/>
              <a:gd name="T3" fmla="*/ 7 h 37"/>
              <a:gd name="T4" fmla="*/ 2 w 101"/>
              <a:gd name="T5" fmla="*/ 8 h 37"/>
              <a:gd name="T6" fmla="*/ 1 w 101"/>
              <a:gd name="T7" fmla="*/ 7 h 37"/>
              <a:gd name="T8" fmla="*/ 1 w 101"/>
              <a:gd name="T9" fmla="*/ 7 h 37"/>
              <a:gd name="T10" fmla="*/ 1 w 101"/>
              <a:gd name="T11" fmla="*/ 7 h 37"/>
              <a:gd name="T12" fmla="*/ 1 w 101"/>
              <a:gd name="T13" fmla="*/ 7 h 37"/>
              <a:gd name="T14" fmla="*/ 0 w 101"/>
              <a:gd name="T15" fmla="*/ 7 h 37"/>
              <a:gd name="T16" fmla="*/ 0 w 101"/>
              <a:gd name="T17" fmla="*/ 6 h 37"/>
              <a:gd name="T18" fmla="*/ 0 w 101"/>
              <a:gd name="T19" fmla="*/ 5 h 37"/>
              <a:gd name="T20" fmla="*/ 0 w 101"/>
              <a:gd name="T21" fmla="*/ 5 h 37"/>
              <a:gd name="T22" fmla="*/ 1 w 101"/>
              <a:gd name="T23" fmla="*/ 4 h 37"/>
              <a:gd name="T24" fmla="*/ 1 w 101"/>
              <a:gd name="T25" fmla="*/ 4 h 37"/>
              <a:gd name="T26" fmla="*/ 1 w 101"/>
              <a:gd name="T27" fmla="*/ 4 h 37"/>
              <a:gd name="T28" fmla="*/ 2 w 101"/>
              <a:gd name="T29" fmla="*/ 4 h 37"/>
              <a:gd name="T30" fmla="*/ 3 w 101"/>
              <a:gd name="T31" fmla="*/ 4 h 37"/>
              <a:gd name="T32" fmla="*/ 4 w 101"/>
              <a:gd name="T33" fmla="*/ 3 h 37"/>
              <a:gd name="T34" fmla="*/ 4 w 101"/>
              <a:gd name="T35" fmla="*/ 2 h 37"/>
              <a:gd name="T36" fmla="*/ 4 w 101"/>
              <a:gd name="T37" fmla="*/ 2 h 37"/>
              <a:gd name="T38" fmla="*/ 4 w 101"/>
              <a:gd name="T39" fmla="*/ 2 h 37"/>
              <a:gd name="T40" fmla="*/ 4 w 101"/>
              <a:gd name="T41" fmla="*/ 2 h 37"/>
              <a:gd name="T42" fmla="*/ 4 w 101"/>
              <a:gd name="T43" fmla="*/ 2 h 37"/>
              <a:gd name="T44" fmla="*/ 4 w 101"/>
              <a:gd name="T45" fmla="*/ 2 h 37"/>
              <a:gd name="T46" fmla="*/ 4 w 101"/>
              <a:gd name="T47" fmla="*/ 1 h 37"/>
              <a:gd name="T48" fmla="*/ 4 w 101"/>
              <a:gd name="T49" fmla="*/ 1 h 37"/>
              <a:gd name="T50" fmla="*/ 4 w 101"/>
              <a:gd name="T51" fmla="*/ 1 h 37"/>
              <a:gd name="T52" fmla="*/ 4 w 101"/>
              <a:gd name="T53" fmla="*/ 0 h 37"/>
              <a:gd name="T54" fmla="*/ 4 w 101"/>
              <a:gd name="T55" fmla="*/ 0 h 37"/>
              <a:gd name="T56" fmla="*/ 4 w 101"/>
              <a:gd name="T57" fmla="*/ 0 h 37"/>
              <a:gd name="T58" fmla="*/ 13 w 101"/>
              <a:gd name="T59" fmla="*/ 0 h 37"/>
              <a:gd name="T60" fmla="*/ 13 w 101"/>
              <a:gd name="T61" fmla="*/ 2 h 37"/>
              <a:gd name="T62" fmla="*/ 13 w 101"/>
              <a:gd name="T63" fmla="*/ 2 h 37"/>
              <a:gd name="T64" fmla="*/ 13 w 101"/>
              <a:gd name="T65" fmla="*/ 3 h 37"/>
              <a:gd name="T66" fmla="*/ 13 w 101"/>
              <a:gd name="T67" fmla="*/ 3 h 37"/>
              <a:gd name="T68" fmla="*/ 13 w 101"/>
              <a:gd name="T69" fmla="*/ 4 h 37"/>
              <a:gd name="T70" fmla="*/ 14 w 101"/>
              <a:gd name="T71" fmla="*/ 4 h 37"/>
              <a:gd name="T72" fmla="*/ 14 w 101"/>
              <a:gd name="T73" fmla="*/ 4 h 37"/>
              <a:gd name="T74" fmla="*/ 15 w 101"/>
              <a:gd name="T75" fmla="*/ 4 h 37"/>
              <a:gd name="T76" fmla="*/ 15 w 101"/>
              <a:gd name="T77" fmla="*/ 4 h 37"/>
              <a:gd name="T78" fmla="*/ 16 w 101"/>
              <a:gd name="T79" fmla="*/ 4 h 37"/>
              <a:gd name="T80" fmla="*/ 16 w 101"/>
              <a:gd name="T81" fmla="*/ 4 h 37"/>
              <a:gd name="T82" fmla="*/ 17 w 101"/>
              <a:gd name="T83" fmla="*/ 5 h 37"/>
              <a:gd name="T84" fmla="*/ 17 w 101"/>
              <a:gd name="T85" fmla="*/ 6 h 37"/>
              <a:gd name="T86" fmla="*/ 17 w 101"/>
              <a:gd name="T87" fmla="*/ 7 h 37"/>
              <a:gd name="T88" fmla="*/ 16 w 101"/>
              <a:gd name="T89" fmla="*/ 7 h 37"/>
              <a:gd name="T90" fmla="*/ 16 w 101"/>
              <a:gd name="T91" fmla="*/ 7 h 37"/>
              <a:gd name="T92" fmla="*/ 15 w 101"/>
              <a:gd name="T93" fmla="*/ 7 h 37"/>
              <a:gd name="T94" fmla="*/ 15 w 101"/>
              <a:gd name="T95" fmla="*/ 8 h 37"/>
              <a:gd name="T96" fmla="*/ 15 w 101"/>
              <a:gd name="T97" fmla="*/ 7 h 37"/>
              <a:gd name="T98" fmla="*/ 15 w 101"/>
              <a:gd name="T99" fmla="*/ 7 h 37"/>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1" h="37">
                <a:moveTo>
                  <a:pt x="88" y="35"/>
                </a:moveTo>
                <a:lnTo>
                  <a:pt x="12" y="35"/>
                </a:lnTo>
                <a:lnTo>
                  <a:pt x="10" y="37"/>
                </a:lnTo>
                <a:lnTo>
                  <a:pt x="8" y="35"/>
                </a:lnTo>
                <a:lnTo>
                  <a:pt x="4" y="35"/>
                </a:lnTo>
                <a:lnTo>
                  <a:pt x="1" y="33"/>
                </a:lnTo>
                <a:lnTo>
                  <a:pt x="1" y="31"/>
                </a:lnTo>
                <a:lnTo>
                  <a:pt x="0" y="30"/>
                </a:lnTo>
                <a:lnTo>
                  <a:pt x="0" y="27"/>
                </a:lnTo>
                <a:lnTo>
                  <a:pt x="0" y="26"/>
                </a:lnTo>
                <a:lnTo>
                  <a:pt x="0" y="24"/>
                </a:lnTo>
                <a:lnTo>
                  <a:pt x="1" y="21"/>
                </a:lnTo>
                <a:lnTo>
                  <a:pt x="3" y="21"/>
                </a:lnTo>
                <a:lnTo>
                  <a:pt x="7" y="19"/>
                </a:lnTo>
                <a:lnTo>
                  <a:pt x="12" y="19"/>
                </a:lnTo>
                <a:lnTo>
                  <a:pt x="17" y="17"/>
                </a:lnTo>
                <a:lnTo>
                  <a:pt x="21" y="14"/>
                </a:lnTo>
                <a:lnTo>
                  <a:pt x="24" y="12"/>
                </a:lnTo>
                <a:lnTo>
                  <a:pt x="25" y="10"/>
                </a:lnTo>
                <a:lnTo>
                  <a:pt x="25" y="9"/>
                </a:lnTo>
                <a:lnTo>
                  <a:pt x="25" y="10"/>
                </a:lnTo>
                <a:lnTo>
                  <a:pt x="25" y="9"/>
                </a:lnTo>
                <a:lnTo>
                  <a:pt x="25" y="7"/>
                </a:lnTo>
                <a:lnTo>
                  <a:pt x="25" y="3"/>
                </a:lnTo>
                <a:lnTo>
                  <a:pt x="25" y="2"/>
                </a:lnTo>
                <a:lnTo>
                  <a:pt x="25" y="0"/>
                </a:lnTo>
                <a:lnTo>
                  <a:pt x="75" y="0"/>
                </a:lnTo>
                <a:lnTo>
                  <a:pt x="75" y="9"/>
                </a:lnTo>
                <a:lnTo>
                  <a:pt x="75" y="12"/>
                </a:lnTo>
                <a:lnTo>
                  <a:pt x="77" y="13"/>
                </a:lnTo>
                <a:lnTo>
                  <a:pt x="78" y="14"/>
                </a:lnTo>
                <a:lnTo>
                  <a:pt x="80" y="16"/>
                </a:lnTo>
                <a:lnTo>
                  <a:pt x="82" y="17"/>
                </a:lnTo>
                <a:lnTo>
                  <a:pt x="85" y="17"/>
                </a:lnTo>
                <a:lnTo>
                  <a:pt x="88" y="19"/>
                </a:lnTo>
                <a:lnTo>
                  <a:pt x="94" y="19"/>
                </a:lnTo>
                <a:lnTo>
                  <a:pt x="96" y="21"/>
                </a:lnTo>
                <a:lnTo>
                  <a:pt x="99" y="23"/>
                </a:lnTo>
                <a:lnTo>
                  <a:pt x="101" y="27"/>
                </a:lnTo>
                <a:lnTo>
                  <a:pt x="99" y="30"/>
                </a:lnTo>
                <a:lnTo>
                  <a:pt x="96" y="33"/>
                </a:lnTo>
                <a:lnTo>
                  <a:pt x="94" y="34"/>
                </a:lnTo>
                <a:lnTo>
                  <a:pt x="88" y="35"/>
                </a:lnTo>
                <a:lnTo>
                  <a:pt x="88" y="37"/>
                </a:lnTo>
                <a:lnTo>
                  <a:pt x="88"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54" name="Freeform 774"/>
          <xdr:cNvSpPr>
            <a:spLocks/>
          </xdr:cNvSpPr>
        </xdr:nvSpPr>
        <xdr:spPr bwMode="auto">
          <a:xfrm flipH="1">
            <a:off x="3010" y="4935"/>
            <a:ext cx="56" cy="22"/>
          </a:xfrm>
          <a:custGeom>
            <a:avLst/>
            <a:gdLst>
              <a:gd name="T0" fmla="*/ 15 w 101"/>
              <a:gd name="T1" fmla="*/ 7 h 37"/>
              <a:gd name="T2" fmla="*/ 2 w 101"/>
              <a:gd name="T3" fmla="*/ 7 h 37"/>
              <a:gd name="T4" fmla="*/ 2 w 101"/>
              <a:gd name="T5" fmla="*/ 8 h 37"/>
              <a:gd name="T6" fmla="*/ 1 w 101"/>
              <a:gd name="T7" fmla="*/ 7 h 37"/>
              <a:gd name="T8" fmla="*/ 1 w 101"/>
              <a:gd name="T9" fmla="*/ 7 h 37"/>
              <a:gd name="T10" fmla="*/ 1 w 101"/>
              <a:gd name="T11" fmla="*/ 7 h 37"/>
              <a:gd name="T12" fmla="*/ 1 w 101"/>
              <a:gd name="T13" fmla="*/ 7 h 37"/>
              <a:gd name="T14" fmla="*/ 0 w 101"/>
              <a:gd name="T15" fmla="*/ 7 h 37"/>
              <a:gd name="T16" fmla="*/ 0 w 101"/>
              <a:gd name="T17" fmla="*/ 6 h 37"/>
              <a:gd name="T18" fmla="*/ 0 w 101"/>
              <a:gd name="T19" fmla="*/ 5 h 37"/>
              <a:gd name="T20" fmla="*/ 0 w 101"/>
              <a:gd name="T21" fmla="*/ 5 h 37"/>
              <a:gd name="T22" fmla="*/ 1 w 101"/>
              <a:gd name="T23" fmla="*/ 4 h 37"/>
              <a:gd name="T24" fmla="*/ 1 w 101"/>
              <a:gd name="T25" fmla="*/ 4 h 37"/>
              <a:gd name="T26" fmla="*/ 1 w 101"/>
              <a:gd name="T27" fmla="*/ 4 h 37"/>
              <a:gd name="T28" fmla="*/ 2 w 101"/>
              <a:gd name="T29" fmla="*/ 4 h 37"/>
              <a:gd name="T30" fmla="*/ 3 w 101"/>
              <a:gd name="T31" fmla="*/ 4 h 37"/>
              <a:gd name="T32" fmla="*/ 4 w 101"/>
              <a:gd name="T33" fmla="*/ 3 h 37"/>
              <a:gd name="T34" fmla="*/ 4 w 101"/>
              <a:gd name="T35" fmla="*/ 2 h 37"/>
              <a:gd name="T36" fmla="*/ 4 w 101"/>
              <a:gd name="T37" fmla="*/ 2 h 37"/>
              <a:gd name="T38" fmla="*/ 4 w 101"/>
              <a:gd name="T39" fmla="*/ 2 h 37"/>
              <a:gd name="T40" fmla="*/ 4 w 101"/>
              <a:gd name="T41" fmla="*/ 2 h 37"/>
              <a:gd name="T42" fmla="*/ 4 w 101"/>
              <a:gd name="T43" fmla="*/ 2 h 37"/>
              <a:gd name="T44" fmla="*/ 4 w 101"/>
              <a:gd name="T45" fmla="*/ 2 h 37"/>
              <a:gd name="T46" fmla="*/ 4 w 101"/>
              <a:gd name="T47" fmla="*/ 1 h 37"/>
              <a:gd name="T48" fmla="*/ 4 w 101"/>
              <a:gd name="T49" fmla="*/ 1 h 37"/>
              <a:gd name="T50" fmla="*/ 4 w 101"/>
              <a:gd name="T51" fmla="*/ 1 h 37"/>
              <a:gd name="T52" fmla="*/ 4 w 101"/>
              <a:gd name="T53" fmla="*/ 0 h 37"/>
              <a:gd name="T54" fmla="*/ 4 w 101"/>
              <a:gd name="T55" fmla="*/ 0 h 37"/>
              <a:gd name="T56" fmla="*/ 4 w 101"/>
              <a:gd name="T57" fmla="*/ 0 h 37"/>
              <a:gd name="T58" fmla="*/ 13 w 101"/>
              <a:gd name="T59" fmla="*/ 0 h 37"/>
              <a:gd name="T60" fmla="*/ 13 w 101"/>
              <a:gd name="T61" fmla="*/ 2 h 37"/>
              <a:gd name="T62" fmla="*/ 13 w 101"/>
              <a:gd name="T63" fmla="*/ 2 h 37"/>
              <a:gd name="T64" fmla="*/ 13 w 101"/>
              <a:gd name="T65" fmla="*/ 3 h 37"/>
              <a:gd name="T66" fmla="*/ 13 w 101"/>
              <a:gd name="T67" fmla="*/ 3 h 37"/>
              <a:gd name="T68" fmla="*/ 13 w 101"/>
              <a:gd name="T69" fmla="*/ 4 h 37"/>
              <a:gd name="T70" fmla="*/ 14 w 101"/>
              <a:gd name="T71" fmla="*/ 4 h 37"/>
              <a:gd name="T72" fmla="*/ 14 w 101"/>
              <a:gd name="T73" fmla="*/ 4 h 37"/>
              <a:gd name="T74" fmla="*/ 15 w 101"/>
              <a:gd name="T75" fmla="*/ 4 h 37"/>
              <a:gd name="T76" fmla="*/ 15 w 101"/>
              <a:gd name="T77" fmla="*/ 4 h 37"/>
              <a:gd name="T78" fmla="*/ 16 w 101"/>
              <a:gd name="T79" fmla="*/ 4 h 37"/>
              <a:gd name="T80" fmla="*/ 16 w 101"/>
              <a:gd name="T81" fmla="*/ 4 h 37"/>
              <a:gd name="T82" fmla="*/ 17 w 101"/>
              <a:gd name="T83" fmla="*/ 5 h 37"/>
              <a:gd name="T84" fmla="*/ 17 w 101"/>
              <a:gd name="T85" fmla="*/ 6 h 37"/>
              <a:gd name="T86" fmla="*/ 17 w 101"/>
              <a:gd name="T87" fmla="*/ 7 h 37"/>
              <a:gd name="T88" fmla="*/ 16 w 101"/>
              <a:gd name="T89" fmla="*/ 7 h 37"/>
              <a:gd name="T90" fmla="*/ 16 w 101"/>
              <a:gd name="T91" fmla="*/ 7 h 37"/>
              <a:gd name="T92" fmla="*/ 15 w 101"/>
              <a:gd name="T93" fmla="*/ 7 h 37"/>
              <a:gd name="T94" fmla="*/ 15 w 101"/>
              <a:gd name="T95" fmla="*/ 8 h 37"/>
              <a:gd name="T96" fmla="*/ 15 w 101"/>
              <a:gd name="T97" fmla="*/ 7 h 37"/>
              <a:gd name="T98" fmla="*/ 15 w 101"/>
              <a:gd name="T99" fmla="*/ 7 h 37"/>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1" h="37">
                <a:moveTo>
                  <a:pt x="88" y="35"/>
                </a:moveTo>
                <a:lnTo>
                  <a:pt x="12" y="35"/>
                </a:lnTo>
                <a:lnTo>
                  <a:pt x="10" y="37"/>
                </a:lnTo>
                <a:lnTo>
                  <a:pt x="8" y="35"/>
                </a:lnTo>
                <a:lnTo>
                  <a:pt x="4" y="35"/>
                </a:lnTo>
                <a:lnTo>
                  <a:pt x="1" y="33"/>
                </a:lnTo>
                <a:lnTo>
                  <a:pt x="1" y="31"/>
                </a:lnTo>
                <a:lnTo>
                  <a:pt x="0" y="30"/>
                </a:lnTo>
                <a:lnTo>
                  <a:pt x="0" y="27"/>
                </a:lnTo>
                <a:lnTo>
                  <a:pt x="0" y="26"/>
                </a:lnTo>
                <a:lnTo>
                  <a:pt x="0" y="24"/>
                </a:lnTo>
                <a:lnTo>
                  <a:pt x="1" y="21"/>
                </a:lnTo>
                <a:lnTo>
                  <a:pt x="3" y="21"/>
                </a:lnTo>
                <a:lnTo>
                  <a:pt x="7" y="19"/>
                </a:lnTo>
                <a:lnTo>
                  <a:pt x="12" y="19"/>
                </a:lnTo>
                <a:lnTo>
                  <a:pt x="17" y="17"/>
                </a:lnTo>
                <a:lnTo>
                  <a:pt x="21" y="14"/>
                </a:lnTo>
                <a:lnTo>
                  <a:pt x="24" y="12"/>
                </a:lnTo>
                <a:lnTo>
                  <a:pt x="25" y="10"/>
                </a:lnTo>
                <a:lnTo>
                  <a:pt x="25" y="9"/>
                </a:lnTo>
                <a:lnTo>
                  <a:pt x="25" y="10"/>
                </a:lnTo>
                <a:lnTo>
                  <a:pt x="25" y="9"/>
                </a:lnTo>
                <a:lnTo>
                  <a:pt x="25" y="7"/>
                </a:lnTo>
                <a:lnTo>
                  <a:pt x="25" y="3"/>
                </a:lnTo>
                <a:lnTo>
                  <a:pt x="25" y="2"/>
                </a:lnTo>
                <a:lnTo>
                  <a:pt x="25" y="0"/>
                </a:lnTo>
                <a:lnTo>
                  <a:pt x="75" y="0"/>
                </a:lnTo>
                <a:lnTo>
                  <a:pt x="75" y="9"/>
                </a:lnTo>
                <a:lnTo>
                  <a:pt x="75" y="12"/>
                </a:lnTo>
                <a:lnTo>
                  <a:pt x="77" y="13"/>
                </a:lnTo>
                <a:lnTo>
                  <a:pt x="78" y="14"/>
                </a:lnTo>
                <a:lnTo>
                  <a:pt x="80" y="16"/>
                </a:lnTo>
                <a:lnTo>
                  <a:pt x="82" y="17"/>
                </a:lnTo>
                <a:lnTo>
                  <a:pt x="85" y="17"/>
                </a:lnTo>
                <a:lnTo>
                  <a:pt x="88" y="19"/>
                </a:lnTo>
                <a:lnTo>
                  <a:pt x="94" y="19"/>
                </a:lnTo>
                <a:lnTo>
                  <a:pt x="96" y="21"/>
                </a:lnTo>
                <a:lnTo>
                  <a:pt x="99" y="23"/>
                </a:lnTo>
                <a:lnTo>
                  <a:pt x="101" y="27"/>
                </a:lnTo>
                <a:lnTo>
                  <a:pt x="99" y="30"/>
                </a:lnTo>
                <a:lnTo>
                  <a:pt x="96" y="33"/>
                </a:lnTo>
                <a:lnTo>
                  <a:pt x="94" y="34"/>
                </a:lnTo>
                <a:lnTo>
                  <a:pt x="88" y="35"/>
                </a:lnTo>
                <a:lnTo>
                  <a:pt x="88" y="37"/>
                </a:lnTo>
                <a:lnTo>
                  <a:pt x="88" y="35"/>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55" name="Rectangle 775"/>
          <xdr:cNvSpPr>
            <a:spLocks noChangeArrowheads="1"/>
          </xdr:cNvSpPr>
        </xdr:nvSpPr>
        <xdr:spPr bwMode="auto">
          <a:xfrm flipH="1">
            <a:off x="3027" y="4932"/>
            <a:ext cx="22" cy="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56" name="Rectangle 776"/>
          <xdr:cNvSpPr>
            <a:spLocks noChangeArrowheads="1"/>
          </xdr:cNvSpPr>
        </xdr:nvSpPr>
        <xdr:spPr bwMode="auto">
          <a:xfrm flipH="1">
            <a:off x="3027" y="4932"/>
            <a:ext cx="22" cy="3"/>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57" name="Rectangle 777"/>
          <xdr:cNvSpPr>
            <a:spLocks noChangeArrowheads="1"/>
          </xdr:cNvSpPr>
        </xdr:nvSpPr>
        <xdr:spPr bwMode="auto">
          <a:xfrm flipH="1">
            <a:off x="3027" y="4922"/>
            <a:ext cx="22"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58" name="Rectangle 778"/>
          <xdr:cNvSpPr>
            <a:spLocks noChangeArrowheads="1"/>
          </xdr:cNvSpPr>
        </xdr:nvSpPr>
        <xdr:spPr bwMode="auto">
          <a:xfrm flipH="1">
            <a:off x="3027" y="4922"/>
            <a:ext cx="22" cy="1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59" name="Freeform 779"/>
          <xdr:cNvSpPr>
            <a:spLocks/>
          </xdr:cNvSpPr>
        </xdr:nvSpPr>
        <xdr:spPr bwMode="auto">
          <a:xfrm flipH="1">
            <a:off x="3016" y="4817"/>
            <a:ext cx="45" cy="115"/>
          </a:xfrm>
          <a:custGeom>
            <a:avLst/>
            <a:gdLst>
              <a:gd name="T0" fmla="*/ 0 w 81"/>
              <a:gd name="T1" fmla="*/ 41 h 193"/>
              <a:gd name="T2" fmla="*/ 14 w 81"/>
              <a:gd name="T3" fmla="*/ 41 h 193"/>
              <a:gd name="T4" fmla="*/ 14 w 81"/>
              <a:gd name="T5" fmla="*/ 15 h 193"/>
              <a:gd name="T6" fmla="*/ 11 w 81"/>
              <a:gd name="T7" fmla="*/ 4 h 193"/>
              <a:gd name="T8" fmla="*/ 11 w 81"/>
              <a:gd name="T9" fmla="*/ 0 h 193"/>
              <a:gd name="T10" fmla="*/ 4 w 81"/>
              <a:gd name="T11" fmla="*/ 0 h 193"/>
              <a:gd name="T12" fmla="*/ 4 w 81"/>
              <a:gd name="T13" fmla="*/ 4 h 193"/>
              <a:gd name="T14" fmla="*/ 0 w 81"/>
              <a:gd name="T15" fmla="*/ 15 h 193"/>
              <a:gd name="T16" fmla="*/ 0 w 81"/>
              <a:gd name="T17" fmla="*/ 41 h 19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81" h="193">
                <a:moveTo>
                  <a:pt x="0" y="193"/>
                </a:moveTo>
                <a:lnTo>
                  <a:pt x="81" y="193"/>
                </a:lnTo>
                <a:lnTo>
                  <a:pt x="81" y="70"/>
                </a:lnTo>
                <a:lnTo>
                  <a:pt x="61" y="17"/>
                </a:lnTo>
                <a:lnTo>
                  <a:pt x="61" y="0"/>
                </a:lnTo>
                <a:lnTo>
                  <a:pt x="21" y="0"/>
                </a:lnTo>
                <a:lnTo>
                  <a:pt x="21" y="17"/>
                </a:lnTo>
                <a:lnTo>
                  <a:pt x="0" y="70"/>
                </a:lnTo>
                <a:lnTo>
                  <a:pt x="0" y="193"/>
                </a:lnTo>
                <a:close/>
              </a:path>
            </a:pathLst>
          </a:cu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60" name="Freeform 780"/>
          <xdr:cNvSpPr>
            <a:spLocks/>
          </xdr:cNvSpPr>
        </xdr:nvSpPr>
        <xdr:spPr bwMode="auto">
          <a:xfrm flipH="1">
            <a:off x="3016" y="4817"/>
            <a:ext cx="45" cy="115"/>
          </a:xfrm>
          <a:custGeom>
            <a:avLst/>
            <a:gdLst>
              <a:gd name="T0" fmla="*/ 0 w 81"/>
              <a:gd name="T1" fmla="*/ 41 h 193"/>
              <a:gd name="T2" fmla="*/ 14 w 81"/>
              <a:gd name="T3" fmla="*/ 41 h 193"/>
              <a:gd name="T4" fmla="*/ 14 w 81"/>
              <a:gd name="T5" fmla="*/ 15 h 193"/>
              <a:gd name="T6" fmla="*/ 11 w 81"/>
              <a:gd name="T7" fmla="*/ 4 h 193"/>
              <a:gd name="T8" fmla="*/ 11 w 81"/>
              <a:gd name="T9" fmla="*/ 0 h 193"/>
              <a:gd name="T10" fmla="*/ 4 w 81"/>
              <a:gd name="T11" fmla="*/ 0 h 193"/>
              <a:gd name="T12" fmla="*/ 4 w 81"/>
              <a:gd name="T13" fmla="*/ 4 h 193"/>
              <a:gd name="T14" fmla="*/ 0 w 81"/>
              <a:gd name="T15" fmla="*/ 15 h 193"/>
              <a:gd name="T16" fmla="*/ 0 w 81"/>
              <a:gd name="T17" fmla="*/ 41 h 19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81" h="193">
                <a:moveTo>
                  <a:pt x="0" y="193"/>
                </a:moveTo>
                <a:lnTo>
                  <a:pt x="81" y="193"/>
                </a:lnTo>
                <a:lnTo>
                  <a:pt x="81" y="70"/>
                </a:lnTo>
                <a:lnTo>
                  <a:pt x="61" y="17"/>
                </a:lnTo>
                <a:lnTo>
                  <a:pt x="61" y="0"/>
                </a:lnTo>
                <a:lnTo>
                  <a:pt x="21" y="0"/>
                </a:lnTo>
                <a:lnTo>
                  <a:pt x="21" y="17"/>
                </a:lnTo>
                <a:lnTo>
                  <a:pt x="0" y="70"/>
                </a:lnTo>
                <a:lnTo>
                  <a:pt x="0" y="193"/>
                </a:lnTo>
                <a:close/>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61" name="Rectangle 781"/>
          <xdr:cNvSpPr>
            <a:spLocks noChangeArrowheads="1"/>
          </xdr:cNvSpPr>
        </xdr:nvSpPr>
        <xdr:spPr bwMode="auto">
          <a:xfrm flipH="1">
            <a:off x="2918" y="5022"/>
            <a:ext cx="26" cy="6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62" name="Rectangle 782"/>
          <xdr:cNvSpPr>
            <a:spLocks noChangeArrowheads="1"/>
          </xdr:cNvSpPr>
        </xdr:nvSpPr>
        <xdr:spPr bwMode="auto">
          <a:xfrm flipH="1">
            <a:off x="2918" y="5022"/>
            <a:ext cx="26" cy="63"/>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63" name="Freeform 783"/>
          <xdr:cNvSpPr>
            <a:spLocks/>
          </xdr:cNvSpPr>
        </xdr:nvSpPr>
        <xdr:spPr bwMode="auto">
          <a:xfrm flipH="1">
            <a:off x="2902" y="5001"/>
            <a:ext cx="57" cy="21"/>
          </a:xfrm>
          <a:custGeom>
            <a:avLst/>
            <a:gdLst>
              <a:gd name="T0" fmla="*/ 15 w 103"/>
              <a:gd name="T1" fmla="*/ 7 h 36"/>
              <a:gd name="T2" fmla="*/ 2 w 103"/>
              <a:gd name="T3" fmla="*/ 7 h 36"/>
              <a:gd name="T4" fmla="*/ 2 w 103"/>
              <a:gd name="T5" fmla="*/ 7 h 36"/>
              <a:gd name="T6" fmla="*/ 1 w 103"/>
              <a:gd name="T7" fmla="*/ 7 h 36"/>
              <a:gd name="T8" fmla="*/ 1 w 103"/>
              <a:gd name="T9" fmla="*/ 7 h 36"/>
              <a:gd name="T10" fmla="*/ 1 w 103"/>
              <a:gd name="T11" fmla="*/ 6 h 36"/>
              <a:gd name="T12" fmla="*/ 1 w 103"/>
              <a:gd name="T13" fmla="*/ 6 h 36"/>
              <a:gd name="T14" fmla="*/ 0 w 103"/>
              <a:gd name="T15" fmla="*/ 6 h 36"/>
              <a:gd name="T16" fmla="*/ 0 w 103"/>
              <a:gd name="T17" fmla="*/ 5 h 36"/>
              <a:gd name="T18" fmla="*/ 0 w 103"/>
              <a:gd name="T19" fmla="*/ 5 h 36"/>
              <a:gd name="T20" fmla="*/ 1 w 103"/>
              <a:gd name="T21" fmla="*/ 5 h 36"/>
              <a:gd name="T22" fmla="*/ 1 w 103"/>
              <a:gd name="T23" fmla="*/ 5 h 36"/>
              <a:gd name="T24" fmla="*/ 1 w 103"/>
              <a:gd name="T25" fmla="*/ 4 h 36"/>
              <a:gd name="T26" fmla="*/ 1 w 103"/>
              <a:gd name="T27" fmla="*/ 4 h 36"/>
              <a:gd name="T28" fmla="*/ 2 w 103"/>
              <a:gd name="T29" fmla="*/ 4 h 36"/>
              <a:gd name="T30" fmla="*/ 2 w 103"/>
              <a:gd name="T31" fmla="*/ 4 h 36"/>
              <a:gd name="T32" fmla="*/ 3 w 103"/>
              <a:gd name="T33" fmla="*/ 3 h 36"/>
              <a:gd name="T34" fmla="*/ 4 w 103"/>
              <a:gd name="T35" fmla="*/ 3 h 36"/>
              <a:gd name="T36" fmla="*/ 4 w 103"/>
              <a:gd name="T37" fmla="*/ 2 h 36"/>
              <a:gd name="T38" fmla="*/ 4 w 103"/>
              <a:gd name="T39" fmla="*/ 2 h 36"/>
              <a:gd name="T40" fmla="*/ 4 w 103"/>
              <a:gd name="T41" fmla="*/ 2 h 36"/>
              <a:gd name="T42" fmla="*/ 4 w 103"/>
              <a:gd name="T43" fmla="*/ 2 h 36"/>
              <a:gd name="T44" fmla="*/ 4 w 103"/>
              <a:gd name="T45" fmla="*/ 2 h 36"/>
              <a:gd name="T46" fmla="*/ 4 w 103"/>
              <a:gd name="T47" fmla="*/ 2 h 36"/>
              <a:gd name="T48" fmla="*/ 4 w 103"/>
              <a:gd name="T49" fmla="*/ 1 h 36"/>
              <a:gd name="T50" fmla="*/ 4 w 103"/>
              <a:gd name="T51" fmla="*/ 1 h 36"/>
              <a:gd name="T52" fmla="*/ 4 w 103"/>
              <a:gd name="T53" fmla="*/ 1 h 36"/>
              <a:gd name="T54" fmla="*/ 4 w 103"/>
              <a:gd name="T55" fmla="*/ 0 h 36"/>
              <a:gd name="T56" fmla="*/ 4 w 103"/>
              <a:gd name="T57" fmla="*/ 0 h 36"/>
              <a:gd name="T58" fmla="*/ 4 w 103"/>
              <a:gd name="T59" fmla="*/ 0 h 36"/>
              <a:gd name="T60" fmla="*/ 4 w 103"/>
              <a:gd name="T61" fmla="*/ 0 h 36"/>
              <a:gd name="T62" fmla="*/ 13 w 103"/>
              <a:gd name="T63" fmla="*/ 0 h 36"/>
              <a:gd name="T64" fmla="*/ 13 w 103"/>
              <a:gd name="T65" fmla="*/ 2 h 36"/>
              <a:gd name="T66" fmla="*/ 13 w 103"/>
              <a:gd name="T67" fmla="*/ 2 h 36"/>
              <a:gd name="T68" fmla="*/ 13 w 103"/>
              <a:gd name="T69" fmla="*/ 2 h 36"/>
              <a:gd name="T70" fmla="*/ 13 w 103"/>
              <a:gd name="T71" fmla="*/ 3 h 36"/>
              <a:gd name="T72" fmla="*/ 13 w 103"/>
              <a:gd name="T73" fmla="*/ 3 h 36"/>
              <a:gd name="T74" fmla="*/ 14 w 103"/>
              <a:gd name="T75" fmla="*/ 3 h 36"/>
              <a:gd name="T76" fmla="*/ 15 w 103"/>
              <a:gd name="T77" fmla="*/ 4 h 36"/>
              <a:gd name="T78" fmla="*/ 15 w 103"/>
              <a:gd name="T79" fmla="*/ 4 h 36"/>
              <a:gd name="T80" fmla="*/ 15 w 103"/>
              <a:gd name="T81" fmla="*/ 4 h 36"/>
              <a:gd name="T82" fmla="*/ 15 w 103"/>
              <a:gd name="T83" fmla="*/ 4 h 36"/>
              <a:gd name="T84" fmla="*/ 17 w 103"/>
              <a:gd name="T85" fmla="*/ 4 h 36"/>
              <a:gd name="T86" fmla="*/ 17 w 103"/>
              <a:gd name="T87" fmla="*/ 5 h 36"/>
              <a:gd name="T88" fmla="*/ 18 w 103"/>
              <a:gd name="T89" fmla="*/ 5 h 36"/>
              <a:gd name="T90" fmla="*/ 17 w 103"/>
              <a:gd name="T91" fmla="*/ 6 h 36"/>
              <a:gd name="T92" fmla="*/ 17 w 103"/>
              <a:gd name="T93" fmla="*/ 6 h 36"/>
              <a:gd name="T94" fmla="*/ 16 w 103"/>
              <a:gd name="T95" fmla="*/ 7 h 36"/>
              <a:gd name="T96" fmla="*/ 15 w 103"/>
              <a:gd name="T97" fmla="*/ 7 h 36"/>
              <a:gd name="T98" fmla="*/ 15 w 103"/>
              <a:gd name="T99" fmla="*/ 7 h 36"/>
              <a:gd name="T100" fmla="*/ 15 w 103"/>
              <a:gd name="T101" fmla="*/ 7 h 36"/>
              <a:gd name="T102" fmla="*/ 15 w 103"/>
              <a:gd name="T103" fmla="*/ 7 h 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03" h="36">
                <a:moveTo>
                  <a:pt x="89" y="36"/>
                </a:moveTo>
                <a:lnTo>
                  <a:pt x="12" y="36"/>
                </a:lnTo>
                <a:lnTo>
                  <a:pt x="11" y="36"/>
                </a:lnTo>
                <a:lnTo>
                  <a:pt x="8" y="36"/>
                </a:lnTo>
                <a:lnTo>
                  <a:pt x="5" y="35"/>
                </a:lnTo>
                <a:lnTo>
                  <a:pt x="2" y="32"/>
                </a:lnTo>
                <a:lnTo>
                  <a:pt x="1" y="30"/>
                </a:lnTo>
                <a:lnTo>
                  <a:pt x="0" y="29"/>
                </a:lnTo>
                <a:lnTo>
                  <a:pt x="0" y="26"/>
                </a:lnTo>
                <a:lnTo>
                  <a:pt x="0" y="25"/>
                </a:lnTo>
                <a:lnTo>
                  <a:pt x="1" y="23"/>
                </a:lnTo>
                <a:lnTo>
                  <a:pt x="2" y="22"/>
                </a:lnTo>
                <a:lnTo>
                  <a:pt x="4" y="21"/>
                </a:lnTo>
                <a:lnTo>
                  <a:pt x="8" y="18"/>
                </a:lnTo>
                <a:lnTo>
                  <a:pt x="9" y="18"/>
                </a:lnTo>
                <a:lnTo>
                  <a:pt x="12" y="18"/>
                </a:lnTo>
                <a:lnTo>
                  <a:pt x="18" y="16"/>
                </a:lnTo>
                <a:lnTo>
                  <a:pt x="22" y="14"/>
                </a:lnTo>
                <a:lnTo>
                  <a:pt x="25" y="12"/>
                </a:lnTo>
                <a:lnTo>
                  <a:pt x="25" y="9"/>
                </a:lnTo>
                <a:lnTo>
                  <a:pt x="26" y="8"/>
                </a:lnTo>
                <a:lnTo>
                  <a:pt x="26" y="9"/>
                </a:lnTo>
                <a:lnTo>
                  <a:pt x="26" y="8"/>
                </a:lnTo>
                <a:lnTo>
                  <a:pt x="26" y="7"/>
                </a:lnTo>
                <a:lnTo>
                  <a:pt x="26" y="2"/>
                </a:lnTo>
                <a:lnTo>
                  <a:pt x="26" y="1"/>
                </a:lnTo>
                <a:lnTo>
                  <a:pt x="26" y="0"/>
                </a:lnTo>
                <a:lnTo>
                  <a:pt x="76" y="0"/>
                </a:lnTo>
                <a:lnTo>
                  <a:pt x="76" y="8"/>
                </a:lnTo>
                <a:lnTo>
                  <a:pt x="76" y="11"/>
                </a:lnTo>
                <a:lnTo>
                  <a:pt x="78" y="12"/>
                </a:lnTo>
                <a:lnTo>
                  <a:pt x="78" y="14"/>
                </a:lnTo>
                <a:lnTo>
                  <a:pt x="79" y="15"/>
                </a:lnTo>
                <a:lnTo>
                  <a:pt x="83" y="16"/>
                </a:lnTo>
                <a:lnTo>
                  <a:pt x="86" y="18"/>
                </a:lnTo>
                <a:lnTo>
                  <a:pt x="89" y="18"/>
                </a:lnTo>
                <a:lnTo>
                  <a:pt x="93" y="18"/>
                </a:lnTo>
                <a:lnTo>
                  <a:pt x="97" y="21"/>
                </a:lnTo>
                <a:lnTo>
                  <a:pt x="100" y="23"/>
                </a:lnTo>
                <a:lnTo>
                  <a:pt x="103" y="26"/>
                </a:lnTo>
                <a:lnTo>
                  <a:pt x="100" y="29"/>
                </a:lnTo>
                <a:lnTo>
                  <a:pt x="97" y="32"/>
                </a:lnTo>
                <a:lnTo>
                  <a:pt x="95" y="35"/>
                </a:lnTo>
                <a:lnTo>
                  <a:pt x="89" y="3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64" name="Freeform 784"/>
          <xdr:cNvSpPr>
            <a:spLocks/>
          </xdr:cNvSpPr>
        </xdr:nvSpPr>
        <xdr:spPr bwMode="auto">
          <a:xfrm flipH="1">
            <a:off x="2902" y="5001"/>
            <a:ext cx="57" cy="21"/>
          </a:xfrm>
          <a:custGeom>
            <a:avLst/>
            <a:gdLst>
              <a:gd name="T0" fmla="*/ 15 w 103"/>
              <a:gd name="T1" fmla="*/ 7 h 36"/>
              <a:gd name="T2" fmla="*/ 2 w 103"/>
              <a:gd name="T3" fmla="*/ 7 h 36"/>
              <a:gd name="T4" fmla="*/ 2 w 103"/>
              <a:gd name="T5" fmla="*/ 7 h 36"/>
              <a:gd name="T6" fmla="*/ 1 w 103"/>
              <a:gd name="T7" fmla="*/ 7 h 36"/>
              <a:gd name="T8" fmla="*/ 1 w 103"/>
              <a:gd name="T9" fmla="*/ 7 h 36"/>
              <a:gd name="T10" fmla="*/ 1 w 103"/>
              <a:gd name="T11" fmla="*/ 6 h 36"/>
              <a:gd name="T12" fmla="*/ 1 w 103"/>
              <a:gd name="T13" fmla="*/ 6 h 36"/>
              <a:gd name="T14" fmla="*/ 0 w 103"/>
              <a:gd name="T15" fmla="*/ 6 h 36"/>
              <a:gd name="T16" fmla="*/ 0 w 103"/>
              <a:gd name="T17" fmla="*/ 5 h 36"/>
              <a:gd name="T18" fmla="*/ 0 w 103"/>
              <a:gd name="T19" fmla="*/ 5 h 36"/>
              <a:gd name="T20" fmla="*/ 1 w 103"/>
              <a:gd name="T21" fmla="*/ 5 h 36"/>
              <a:gd name="T22" fmla="*/ 1 w 103"/>
              <a:gd name="T23" fmla="*/ 5 h 36"/>
              <a:gd name="T24" fmla="*/ 1 w 103"/>
              <a:gd name="T25" fmla="*/ 4 h 36"/>
              <a:gd name="T26" fmla="*/ 1 w 103"/>
              <a:gd name="T27" fmla="*/ 4 h 36"/>
              <a:gd name="T28" fmla="*/ 2 w 103"/>
              <a:gd name="T29" fmla="*/ 4 h 36"/>
              <a:gd name="T30" fmla="*/ 2 w 103"/>
              <a:gd name="T31" fmla="*/ 4 h 36"/>
              <a:gd name="T32" fmla="*/ 3 w 103"/>
              <a:gd name="T33" fmla="*/ 3 h 36"/>
              <a:gd name="T34" fmla="*/ 4 w 103"/>
              <a:gd name="T35" fmla="*/ 3 h 36"/>
              <a:gd name="T36" fmla="*/ 4 w 103"/>
              <a:gd name="T37" fmla="*/ 2 h 36"/>
              <a:gd name="T38" fmla="*/ 4 w 103"/>
              <a:gd name="T39" fmla="*/ 2 h 36"/>
              <a:gd name="T40" fmla="*/ 4 w 103"/>
              <a:gd name="T41" fmla="*/ 2 h 36"/>
              <a:gd name="T42" fmla="*/ 4 w 103"/>
              <a:gd name="T43" fmla="*/ 2 h 36"/>
              <a:gd name="T44" fmla="*/ 4 w 103"/>
              <a:gd name="T45" fmla="*/ 2 h 36"/>
              <a:gd name="T46" fmla="*/ 4 w 103"/>
              <a:gd name="T47" fmla="*/ 2 h 36"/>
              <a:gd name="T48" fmla="*/ 4 w 103"/>
              <a:gd name="T49" fmla="*/ 1 h 36"/>
              <a:gd name="T50" fmla="*/ 4 w 103"/>
              <a:gd name="T51" fmla="*/ 1 h 36"/>
              <a:gd name="T52" fmla="*/ 4 w 103"/>
              <a:gd name="T53" fmla="*/ 1 h 36"/>
              <a:gd name="T54" fmla="*/ 4 w 103"/>
              <a:gd name="T55" fmla="*/ 0 h 36"/>
              <a:gd name="T56" fmla="*/ 4 w 103"/>
              <a:gd name="T57" fmla="*/ 0 h 36"/>
              <a:gd name="T58" fmla="*/ 4 w 103"/>
              <a:gd name="T59" fmla="*/ 0 h 36"/>
              <a:gd name="T60" fmla="*/ 4 w 103"/>
              <a:gd name="T61" fmla="*/ 0 h 36"/>
              <a:gd name="T62" fmla="*/ 13 w 103"/>
              <a:gd name="T63" fmla="*/ 0 h 36"/>
              <a:gd name="T64" fmla="*/ 13 w 103"/>
              <a:gd name="T65" fmla="*/ 2 h 36"/>
              <a:gd name="T66" fmla="*/ 13 w 103"/>
              <a:gd name="T67" fmla="*/ 2 h 36"/>
              <a:gd name="T68" fmla="*/ 13 w 103"/>
              <a:gd name="T69" fmla="*/ 2 h 36"/>
              <a:gd name="T70" fmla="*/ 13 w 103"/>
              <a:gd name="T71" fmla="*/ 3 h 36"/>
              <a:gd name="T72" fmla="*/ 13 w 103"/>
              <a:gd name="T73" fmla="*/ 3 h 36"/>
              <a:gd name="T74" fmla="*/ 14 w 103"/>
              <a:gd name="T75" fmla="*/ 3 h 36"/>
              <a:gd name="T76" fmla="*/ 15 w 103"/>
              <a:gd name="T77" fmla="*/ 4 h 36"/>
              <a:gd name="T78" fmla="*/ 15 w 103"/>
              <a:gd name="T79" fmla="*/ 4 h 36"/>
              <a:gd name="T80" fmla="*/ 15 w 103"/>
              <a:gd name="T81" fmla="*/ 4 h 36"/>
              <a:gd name="T82" fmla="*/ 15 w 103"/>
              <a:gd name="T83" fmla="*/ 4 h 36"/>
              <a:gd name="T84" fmla="*/ 17 w 103"/>
              <a:gd name="T85" fmla="*/ 4 h 36"/>
              <a:gd name="T86" fmla="*/ 17 w 103"/>
              <a:gd name="T87" fmla="*/ 5 h 36"/>
              <a:gd name="T88" fmla="*/ 18 w 103"/>
              <a:gd name="T89" fmla="*/ 5 h 36"/>
              <a:gd name="T90" fmla="*/ 17 w 103"/>
              <a:gd name="T91" fmla="*/ 6 h 36"/>
              <a:gd name="T92" fmla="*/ 17 w 103"/>
              <a:gd name="T93" fmla="*/ 6 h 36"/>
              <a:gd name="T94" fmla="*/ 16 w 103"/>
              <a:gd name="T95" fmla="*/ 7 h 36"/>
              <a:gd name="T96" fmla="*/ 15 w 103"/>
              <a:gd name="T97" fmla="*/ 7 h 36"/>
              <a:gd name="T98" fmla="*/ 15 w 103"/>
              <a:gd name="T99" fmla="*/ 7 h 36"/>
              <a:gd name="T100" fmla="*/ 15 w 103"/>
              <a:gd name="T101" fmla="*/ 7 h 36"/>
              <a:gd name="T102" fmla="*/ 15 w 103"/>
              <a:gd name="T103" fmla="*/ 7 h 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03" h="36">
                <a:moveTo>
                  <a:pt x="89" y="36"/>
                </a:moveTo>
                <a:lnTo>
                  <a:pt x="12" y="36"/>
                </a:lnTo>
                <a:lnTo>
                  <a:pt x="11" y="36"/>
                </a:lnTo>
                <a:lnTo>
                  <a:pt x="8" y="36"/>
                </a:lnTo>
                <a:lnTo>
                  <a:pt x="5" y="35"/>
                </a:lnTo>
                <a:lnTo>
                  <a:pt x="2" y="32"/>
                </a:lnTo>
                <a:lnTo>
                  <a:pt x="1" y="30"/>
                </a:lnTo>
                <a:lnTo>
                  <a:pt x="0" y="29"/>
                </a:lnTo>
                <a:lnTo>
                  <a:pt x="0" y="26"/>
                </a:lnTo>
                <a:lnTo>
                  <a:pt x="0" y="25"/>
                </a:lnTo>
                <a:lnTo>
                  <a:pt x="1" y="23"/>
                </a:lnTo>
                <a:lnTo>
                  <a:pt x="2" y="22"/>
                </a:lnTo>
                <a:lnTo>
                  <a:pt x="4" y="21"/>
                </a:lnTo>
                <a:lnTo>
                  <a:pt x="8" y="18"/>
                </a:lnTo>
                <a:lnTo>
                  <a:pt x="9" y="18"/>
                </a:lnTo>
                <a:lnTo>
                  <a:pt x="12" y="18"/>
                </a:lnTo>
                <a:lnTo>
                  <a:pt x="18" y="16"/>
                </a:lnTo>
                <a:lnTo>
                  <a:pt x="22" y="14"/>
                </a:lnTo>
                <a:lnTo>
                  <a:pt x="25" y="12"/>
                </a:lnTo>
                <a:lnTo>
                  <a:pt x="25" y="9"/>
                </a:lnTo>
                <a:lnTo>
                  <a:pt x="26" y="8"/>
                </a:lnTo>
                <a:lnTo>
                  <a:pt x="26" y="9"/>
                </a:lnTo>
                <a:lnTo>
                  <a:pt x="26" y="8"/>
                </a:lnTo>
                <a:lnTo>
                  <a:pt x="26" y="7"/>
                </a:lnTo>
                <a:lnTo>
                  <a:pt x="26" y="2"/>
                </a:lnTo>
                <a:lnTo>
                  <a:pt x="26" y="1"/>
                </a:lnTo>
                <a:lnTo>
                  <a:pt x="26" y="0"/>
                </a:lnTo>
                <a:lnTo>
                  <a:pt x="76" y="0"/>
                </a:lnTo>
                <a:lnTo>
                  <a:pt x="76" y="8"/>
                </a:lnTo>
                <a:lnTo>
                  <a:pt x="76" y="11"/>
                </a:lnTo>
                <a:lnTo>
                  <a:pt x="78" y="12"/>
                </a:lnTo>
                <a:lnTo>
                  <a:pt x="78" y="14"/>
                </a:lnTo>
                <a:lnTo>
                  <a:pt x="79" y="15"/>
                </a:lnTo>
                <a:lnTo>
                  <a:pt x="83" y="16"/>
                </a:lnTo>
                <a:lnTo>
                  <a:pt x="86" y="18"/>
                </a:lnTo>
                <a:lnTo>
                  <a:pt x="89" y="18"/>
                </a:lnTo>
                <a:lnTo>
                  <a:pt x="93" y="18"/>
                </a:lnTo>
                <a:lnTo>
                  <a:pt x="97" y="21"/>
                </a:lnTo>
                <a:lnTo>
                  <a:pt x="100" y="23"/>
                </a:lnTo>
                <a:lnTo>
                  <a:pt x="103" y="26"/>
                </a:lnTo>
                <a:lnTo>
                  <a:pt x="100" y="29"/>
                </a:lnTo>
                <a:lnTo>
                  <a:pt x="97" y="32"/>
                </a:lnTo>
                <a:lnTo>
                  <a:pt x="95" y="35"/>
                </a:lnTo>
                <a:lnTo>
                  <a:pt x="89" y="3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65" name="Freeform 785"/>
          <xdr:cNvSpPr>
            <a:spLocks/>
          </xdr:cNvSpPr>
        </xdr:nvSpPr>
        <xdr:spPr bwMode="auto">
          <a:xfrm flipH="1">
            <a:off x="2902" y="4985"/>
            <a:ext cx="57" cy="21"/>
          </a:xfrm>
          <a:custGeom>
            <a:avLst/>
            <a:gdLst>
              <a:gd name="T0" fmla="*/ 15 w 103"/>
              <a:gd name="T1" fmla="*/ 7 h 36"/>
              <a:gd name="T2" fmla="*/ 2 w 103"/>
              <a:gd name="T3" fmla="*/ 7 h 36"/>
              <a:gd name="T4" fmla="*/ 2 w 103"/>
              <a:gd name="T5" fmla="*/ 7 h 36"/>
              <a:gd name="T6" fmla="*/ 1 w 103"/>
              <a:gd name="T7" fmla="*/ 7 h 36"/>
              <a:gd name="T8" fmla="*/ 1 w 103"/>
              <a:gd name="T9" fmla="*/ 7 h 36"/>
              <a:gd name="T10" fmla="*/ 1 w 103"/>
              <a:gd name="T11" fmla="*/ 6 h 36"/>
              <a:gd name="T12" fmla="*/ 1 w 103"/>
              <a:gd name="T13" fmla="*/ 6 h 36"/>
              <a:gd name="T14" fmla="*/ 0 w 103"/>
              <a:gd name="T15" fmla="*/ 6 h 36"/>
              <a:gd name="T16" fmla="*/ 0 w 103"/>
              <a:gd name="T17" fmla="*/ 5 h 36"/>
              <a:gd name="T18" fmla="*/ 0 w 103"/>
              <a:gd name="T19" fmla="*/ 5 h 36"/>
              <a:gd name="T20" fmla="*/ 1 w 103"/>
              <a:gd name="T21" fmla="*/ 5 h 36"/>
              <a:gd name="T22" fmla="*/ 1 w 103"/>
              <a:gd name="T23" fmla="*/ 5 h 36"/>
              <a:gd name="T24" fmla="*/ 1 w 103"/>
              <a:gd name="T25" fmla="*/ 4 h 36"/>
              <a:gd name="T26" fmla="*/ 1 w 103"/>
              <a:gd name="T27" fmla="*/ 4 h 36"/>
              <a:gd name="T28" fmla="*/ 2 w 103"/>
              <a:gd name="T29" fmla="*/ 4 h 36"/>
              <a:gd name="T30" fmla="*/ 2 w 103"/>
              <a:gd name="T31" fmla="*/ 4 h 36"/>
              <a:gd name="T32" fmla="*/ 3 w 103"/>
              <a:gd name="T33" fmla="*/ 4 h 36"/>
              <a:gd name="T34" fmla="*/ 4 w 103"/>
              <a:gd name="T35" fmla="*/ 3 h 36"/>
              <a:gd name="T36" fmla="*/ 4 w 103"/>
              <a:gd name="T37" fmla="*/ 2 h 36"/>
              <a:gd name="T38" fmla="*/ 4 w 103"/>
              <a:gd name="T39" fmla="*/ 2 h 36"/>
              <a:gd name="T40" fmla="*/ 4 w 103"/>
              <a:gd name="T41" fmla="*/ 2 h 36"/>
              <a:gd name="T42" fmla="*/ 4 w 103"/>
              <a:gd name="T43" fmla="*/ 2 h 36"/>
              <a:gd name="T44" fmla="*/ 4 w 103"/>
              <a:gd name="T45" fmla="*/ 2 h 36"/>
              <a:gd name="T46" fmla="*/ 4 w 103"/>
              <a:gd name="T47" fmla="*/ 2 h 36"/>
              <a:gd name="T48" fmla="*/ 4 w 103"/>
              <a:gd name="T49" fmla="*/ 1 h 36"/>
              <a:gd name="T50" fmla="*/ 4 w 103"/>
              <a:gd name="T51" fmla="*/ 1 h 36"/>
              <a:gd name="T52" fmla="*/ 4 w 103"/>
              <a:gd name="T53" fmla="*/ 1 h 36"/>
              <a:gd name="T54" fmla="*/ 4 w 103"/>
              <a:gd name="T55" fmla="*/ 0 h 36"/>
              <a:gd name="T56" fmla="*/ 4 w 103"/>
              <a:gd name="T57" fmla="*/ 0 h 36"/>
              <a:gd name="T58" fmla="*/ 4 w 103"/>
              <a:gd name="T59" fmla="*/ 0 h 36"/>
              <a:gd name="T60" fmla="*/ 13 w 103"/>
              <a:gd name="T61" fmla="*/ 0 h 36"/>
              <a:gd name="T62" fmla="*/ 13 w 103"/>
              <a:gd name="T63" fmla="*/ 2 h 36"/>
              <a:gd name="T64" fmla="*/ 13 w 103"/>
              <a:gd name="T65" fmla="*/ 2 h 36"/>
              <a:gd name="T66" fmla="*/ 13 w 103"/>
              <a:gd name="T67" fmla="*/ 3 h 36"/>
              <a:gd name="T68" fmla="*/ 13 w 103"/>
              <a:gd name="T69" fmla="*/ 3 h 36"/>
              <a:gd name="T70" fmla="*/ 13 w 103"/>
              <a:gd name="T71" fmla="*/ 3 h 36"/>
              <a:gd name="T72" fmla="*/ 14 w 103"/>
              <a:gd name="T73" fmla="*/ 4 h 36"/>
              <a:gd name="T74" fmla="*/ 15 w 103"/>
              <a:gd name="T75" fmla="*/ 4 h 36"/>
              <a:gd name="T76" fmla="*/ 15 w 103"/>
              <a:gd name="T77" fmla="*/ 4 h 36"/>
              <a:gd name="T78" fmla="*/ 15 w 103"/>
              <a:gd name="T79" fmla="*/ 4 h 36"/>
              <a:gd name="T80" fmla="*/ 17 w 103"/>
              <a:gd name="T81" fmla="*/ 4 h 36"/>
              <a:gd name="T82" fmla="*/ 17 w 103"/>
              <a:gd name="T83" fmla="*/ 5 h 36"/>
              <a:gd name="T84" fmla="*/ 18 w 103"/>
              <a:gd name="T85" fmla="*/ 5 h 36"/>
              <a:gd name="T86" fmla="*/ 17 w 103"/>
              <a:gd name="T87" fmla="*/ 6 h 36"/>
              <a:gd name="T88" fmla="*/ 17 w 103"/>
              <a:gd name="T89" fmla="*/ 6 h 36"/>
              <a:gd name="T90" fmla="*/ 16 w 103"/>
              <a:gd name="T91" fmla="*/ 7 h 36"/>
              <a:gd name="T92" fmla="*/ 15 w 103"/>
              <a:gd name="T93" fmla="*/ 7 h 36"/>
              <a:gd name="T94" fmla="*/ 15 w 103"/>
              <a:gd name="T95" fmla="*/ 7 h 36"/>
              <a:gd name="T96" fmla="*/ 15 w 103"/>
              <a:gd name="T97" fmla="*/ 7 h 36"/>
              <a:gd name="T98" fmla="*/ 15 w 103"/>
              <a:gd name="T99" fmla="*/ 7 h 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3" h="36">
                <a:moveTo>
                  <a:pt x="89" y="35"/>
                </a:moveTo>
                <a:lnTo>
                  <a:pt x="12" y="35"/>
                </a:lnTo>
                <a:lnTo>
                  <a:pt x="11" y="36"/>
                </a:lnTo>
                <a:lnTo>
                  <a:pt x="8" y="36"/>
                </a:lnTo>
                <a:lnTo>
                  <a:pt x="5" y="35"/>
                </a:lnTo>
                <a:lnTo>
                  <a:pt x="2" y="32"/>
                </a:lnTo>
                <a:lnTo>
                  <a:pt x="1" y="31"/>
                </a:lnTo>
                <a:lnTo>
                  <a:pt x="0" y="29"/>
                </a:lnTo>
                <a:lnTo>
                  <a:pt x="0" y="27"/>
                </a:lnTo>
                <a:lnTo>
                  <a:pt x="0" y="25"/>
                </a:lnTo>
                <a:lnTo>
                  <a:pt x="1" y="24"/>
                </a:lnTo>
                <a:lnTo>
                  <a:pt x="2" y="22"/>
                </a:lnTo>
                <a:lnTo>
                  <a:pt x="4" y="21"/>
                </a:lnTo>
                <a:lnTo>
                  <a:pt x="8" y="18"/>
                </a:lnTo>
                <a:lnTo>
                  <a:pt x="9" y="18"/>
                </a:lnTo>
                <a:lnTo>
                  <a:pt x="12" y="18"/>
                </a:lnTo>
                <a:lnTo>
                  <a:pt x="18" y="17"/>
                </a:lnTo>
                <a:lnTo>
                  <a:pt x="22" y="14"/>
                </a:lnTo>
                <a:lnTo>
                  <a:pt x="25" y="11"/>
                </a:lnTo>
                <a:lnTo>
                  <a:pt x="25" y="10"/>
                </a:lnTo>
                <a:lnTo>
                  <a:pt x="26" y="8"/>
                </a:lnTo>
                <a:lnTo>
                  <a:pt x="26" y="10"/>
                </a:lnTo>
                <a:lnTo>
                  <a:pt x="26" y="8"/>
                </a:lnTo>
                <a:lnTo>
                  <a:pt x="26" y="7"/>
                </a:lnTo>
                <a:lnTo>
                  <a:pt x="26" y="3"/>
                </a:lnTo>
                <a:lnTo>
                  <a:pt x="26" y="1"/>
                </a:lnTo>
                <a:lnTo>
                  <a:pt x="26" y="0"/>
                </a:lnTo>
                <a:lnTo>
                  <a:pt x="76" y="0"/>
                </a:lnTo>
                <a:lnTo>
                  <a:pt x="76" y="8"/>
                </a:lnTo>
                <a:lnTo>
                  <a:pt x="76" y="11"/>
                </a:lnTo>
                <a:lnTo>
                  <a:pt x="78" y="13"/>
                </a:lnTo>
                <a:lnTo>
                  <a:pt x="78" y="14"/>
                </a:lnTo>
                <a:lnTo>
                  <a:pt x="79" y="15"/>
                </a:lnTo>
                <a:lnTo>
                  <a:pt x="83" y="17"/>
                </a:lnTo>
                <a:lnTo>
                  <a:pt x="89" y="18"/>
                </a:lnTo>
                <a:lnTo>
                  <a:pt x="93" y="18"/>
                </a:lnTo>
                <a:lnTo>
                  <a:pt x="97" y="21"/>
                </a:lnTo>
                <a:lnTo>
                  <a:pt x="100" y="24"/>
                </a:lnTo>
                <a:lnTo>
                  <a:pt x="103" y="27"/>
                </a:lnTo>
                <a:lnTo>
                  <a:pt x="100" y="29"/>
                </a:lnTo>
                <a:lnTo>
                  <a:pt x="97" y="32"/>
                </a:lnTo>
                <a:lnTo>
                  <a:pt x="95" y="34"/>
                </a:lnTo>
                <a:lnTo>
                  <a:pt x="89" y="35"/>
                </a:lnTo>
                <a:lnTo>
                  <a:pt x="89" y="36"/>
                </a:lnTo>
                <a:lnTo>
                  <a:pt x="89" y="3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66" name="Freeform 786"/>
          <xdr:cNvSpPr>
            <a:spLocks/>
          </xdr:cNvSpPr>
        </xdr:nvSpPr>
        <xdr:spPr bwMode="auto">
          <a:xfrm flipH="1">
            <a:off x="2902" y="4985"/>
            <a:ext cx="57" cy="21"/>
          </a:xfrm>
          <a:custGeom>
            <a:avLst/>
            <a:gdLst>
              <a:gd name="T0" fmla="*/ 15 w 103"/>
              <a:gd name="T1" fmla="*/ 7 h 36"/>
              <a:gd name="T2" fmla="*/ 2 w 103"/>
              <a:gd name="T3" fmla="*/ 7 h 36"/>
              <a:gd name="T4" fmla="*/ 2 w 103"/>
              <a:gd name="T5" fmla="*/ 7 h 36"/>
              <a:gd name="T6" fmla="*/ 1 w 103"/>
              <a:gd name="T7" fmla="*/ 7 h 36"/>
              <a:gd name="T8" fmla="*/ 1 w 103"/>
              <a:gd name="T9" fmla="*/ 7 h 36"/>
              <a:gd name="T10" fmla="*/ 1 w 103"/>
              <a:gd name="T11" fmla="*/ 6 h 36"/>
              <a:gd name="T12" fmla="*/ 1 w 103"/>
              <a:gd name="T13" fmla="*/ 6 h 36"/>
              <a:gd name="T14" fmla="*/ 0 w 103"/>
              <a:gd name="T15" fmla="*/ 6 h 36"/>
              <a:gd name="T16" fmla="*/ 0 w 103"/>
              <a:gd name="T17" fmla="*/ 5 h 36"/>
              <a:gd name="T18" fmla="*/ 0 w 103"/>
              <a:gd name="T19" fmla="*/ 5 h 36"/>
              <a:gd name="T20" fmla="*/ 1 w 103"/>
              <a:gd name="T21" fmla="*/ 5 h 36"/>
              <a:gd name="T22" fmla="*/ 1 w 103"/>
              <a:gd name="T23" fmla="*/ 5 h 36"/>
              <a:gd name="T24" fmla="*/ 1 w 103"/>
              <a:gd name="T25" fmla="*/ 4 h 36"/>
              <a:gd name="T26" fmla="*/ 1 w 103"/>
              <a:gd name="T27" fmla="*/ 4 h 36"/>
              <a:gd name="T28" fmla="*/ 2 w 103"/>
              <a:gd name="T29" fmla="*/ 4 h 36"/>
              <a:gd name="T30" fmla="*/ 2 w 103"/>
              <a:gd name="T31" fmla="*/ 4 h 36"/>
              <a:gd name="T32" fmla="*/ 3 w 103"/>
              <a:gd name="T33" fmla="*/ 4 h 36"/>
              <a:gd name="T34" fmla="*/ 4 w 103"/>
              <a:gd name="T35" fmla="*/ 3 h 36"/>
              <a:gd name="T36" fmla="*/ 4 w 103"/>
              <a:gd name="T37" fmla="*/ 2 h 36"/>
              <a:gd name="T38" fmla="*/ 4 w 103"/>
              <a:gd name="T39" fmla="*/ 2 h 36"/>
              <a:gd name="T40" fmla="*/ 4 w 103"/>
              <a:gd name="T41" fmla="*/ 2 h 36"/>
              <a:gd name="T42" fmla="*/ 4 w 103"/>
              <a:gd name="T43" fmla="*/ 2 h 36"/>
              <a:gd name="T44" fmla="*/ 4 w 103"/>
              <a:gd name="T45" fmla="*/ 2 h 36"/>
              <a:gd name="T46" fmla="*/ 4 w 103"/>
              <a:gd name="T47" fmla="*/ 2 h 36"/>
              <a:gd name="T48" fmla="*/ 4 w 103"/>
              <a:gd name="T49" fmla="*/ 1 h 36"/>
              <a:gd name="T50" fmla="*/ 4 w 103"/>
              <a:gd name="T51" fmla="*/ 1 h 36"/>
              <a:gd name="T52" fmla="*/ 4 w 103"/>
              <a:gd name="T53" fmla="*/ 1 h 36"/>
              <a:gd name="T54" fmla="*/ 4 w 103"/>
              <a:gd name="T55" fmla="*/ 0 h 36"/>
              <a:gd name="T56" fmla="*/ 4 w 103"/>
              <a:gd name="T57" fmla="*/ 0 h 36"/>
              <a:gd name="T58" fmla="*/ 4 w 103"/>
              <a:gd name="T59" fmla="*/ 0 h 36"/>
              <a:gd name="T60" fmla="*/ 13 w 103"/>
              <a:gd name="T61" fmla="*/ 0 h 36"/>
              <a:gd name="T62" fmla="*/ 13 w 103"/>
              <a:gd name="T63" fmla="*/ 2 h 36"/>
              <a:gd name="T64" fmla="*/ 13 w 103"/>
              <a:gd name="T65" fmla="*/ 2 h 36"/>
              <a:gd name="T66" fmla="*/ 13 w 103"/>
              <a:gd name="T67" fmla="*/ 3 h 36"/>
              <a:gd name="T68" fmla="*/ 13 w 103"/>
              <a:gd name="T69" fmla="*/ 3 h 36"/>
              <a:gd name="T70" fmla="*/ 13 w 103"/>
              <a:gd name="T71" fmla="*/ 3 h 36"/>
              <a:gd name="T72" fmla="*/ 14 w 103"/>
              <a:gd name="T73" fmla="*/ 4 h 36"/>
              <a:gd name="T74" fmla="*/ 15 w 103"/>
              <a:gd name="T75" fmla="*/ 4 h 36"/>
              <a:gd name="T76" fmla="*/ 15 w 103"/>
              <a:gd name="T77" fmla="*/ 4 h 36"/>
              <a:gd name="T78" fmla="*/ 15 w 103"/>
              <a:gd name="T79" fmla="*/ 4 h 36"/>
              <a:gd name="T80" fmla="*/ 17 w 103"/>
              <a:gd name="T81" fmla="*/ 4 h 36"/>
              <a:gd name="T82" fmla="*/ 17 w 103"/>
              <a:gd name="T83" fmla="*/ 5 h 36"/>
              <a:gd name="T84" fmla="*/ 18 w 103"/>
              <a:gd name="T85" fmla="*/ 5 h 36"/>
              <a:gd name="T86" fmla="*/ 17 w 103"/>
              <a:gd name="T87" fmla="*/ 6 h 36"/>
              <a:gd name="T88" fmla="*/ 17 w 103"/>
              <a:gd name="T89" fmla="*/ 6 h 36"/>
              <a:gd name="T90" fmla="*/ 16 w 103"/>
              <a:gd name="T91" fmla="*/ 7 h 36"/>
              <a:gd name="T92" fmla="*/ 15 w 103"/>
              <a:gd name="T93" fmla="*/ 7 h 36"/>
              <a:gd name="T94" fmla="*/ 15 w 103"/>
              <a:gd name="T95" fmla="*/ 7 h 36"/>
              <a:gd name="T96" fmla="*/ 15 w 103"/>
              <a:gd name="T97" fmla="*/ 7 h 36"/>
              <a:gd name="T98" fmla="*/ 15 w 103"/>
              <a:gd name="T99" fmla="*/ 7 h 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3" h="36">
                <a:moveTo>
                  <a:pt x="89" y="35"/>
                </a:moveTo>
                <a:lnTo>
                  <a:pt x="12" y="35"/>
                </a:lnTo>
                <a:lnTo>
                  <a:pt x="11" y="36"/>
                </a:lnTo>
                <a:lnTo>
                  <a:pt x="8" y="36"/>
                </a:lnTo>
                <a:lnTo>
                  <a:pt x="5" y="35"/>
                </a:lnTo>
                <a:lnTo>
                  <a:pt x="2" y="32"/>
                </a:lnTo>
                <a:lnTo>
                  <a:pt x="1" y="31"/>
                </a:lnTo>
                <a:lnTo>
                  <a:pt x="0" y="29"/>
                </a:lnTo>
                <a:lnTo>
                  <a:pt x="0" y="27"/>
                </a:lnTo>
                <a:lnTo>
                  <a:pt x="0" y="25"/>
                </a:lnTo>
                <a:lnTo>
                  <a:pt x="1" y="24"/>
                </a:lnTo>
                <a:lnTo>
                  <a:pt x="2" y="22"/>
                </a:lnTo>
                <a:lnTo>
                  <a:pt x="4" y="21"/>
                </a:lnTo>
                <a:lnTo>
                  <a:pt x="8" y="18"/>
                </a:lnTo>
                <a:lnTo>
                  <a:pt x="9" y="18"/>
                </a:lnTo>
                <a:lnTo>
                  <a:pt x="12" y="18"/>
                </a:lnTo>
                <a:lnTo>
                  <a:pt x="18" y="17"/>
                </a:lnTo>
                <a:lnTo>
                  <a:pt x="22" y="14"/>
                </a:lnTo>
                <a:lnTo>
                  <a:pt x="25" y="11"/>
                </a:lnTo>
                <a:lnTo>
                  <a:pt x="25" y="10"/>
                </a:lnTo>
                <a:lnTo>
                  <a:pt x="26" y="8"/>
                </a:lnTo>
                <a:lnTo>
                  <a:pt x="26" y="10"/>
                </a:lnTo>
                <a:lnTo>
                  <a:pt x="26" y="8"/>
                </a:lnTo>
                <a:lnTo>
                  <a:pt x="26" y="7"/>
                </a:lnTo>
                <a:lnTo>
                  <a:pt x="26" y="3"/>
                </a:lnTo>
                <a:lnTo>
                  <a:pt x="26" y="1"/>
                </a:lnTo>
                <a:lnTo>
                  <a:pt x="26" y="0"/>
                </a:lnTo>
                <a:lnTo>
                  <a:pt x="76" y="0"/>
                </a:lnTo>
                <a:lnTo>
                  <a:pt x="76" y="8"/>
                </a:lnTo>
                <a:lnTo>
                  <a:pt x="76" y="11"/>
                </a:lnTo>
                <a:lnTo>
                  <a:pt x="78" y="13"/>
                </a:lnTo>
                <a:lnTo>
                  <a:pt x="78" y="14"/>
                </a:lnTo>
                <a:lnTo>
                  <a:pt x="79" y="15"/>
                </a:lnTo>
                <a:lnTo>
                  <a:pt x="83" y="17"/>
                </a:lnTo>
                <a:lnTo>
                  <a:pt x="89" y="18"/>
                </a:lnTo>
                <a:lnTo>
                  <a:pt x="93" y="18"/>
                </a:lnTo>
                <a:lnTo>
                  <a:pt x="97" y="21"/>
                </a:lnTo>
                <a:lnTo>
                  <a:pt x="100" y="24"/>
                </a:lnTo>
                <a:lnTo>
                  <a:pt x="103" y="27"/>
                </a:lnTo>
                <a:lnTo>
                  <a:pt x="100" y="29"/>
                </a:lnTo>
                <a:lnTo>
                  <a:pt x="97" y="32"/>
                </a:lnTo>
                <a:lnTo>
                  <a:pt x="95" y="34"/>
                </a:lnTo>
                <a:lnTo>
                  <a:pt x="89" y="35"/>
                </a:lnTo>
                <a:lnTo>
                  <a:pt x="89" y="36"/>
                </a:lnTo>
                <a:lnTo>
                  <a:pt x="89" y="35"/>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67" name="Freeform 787"/>
          <xdr:cNvSpPr>
            <a:spLocks/>
          </xdr:cNvSpPr>
        </xdr:nvSpPr>
        <xdr:spPr bwMode="auto">
          <a:xfrm flipH="1">
            <a:off x="2902" y="4970"/>
            <a:ext cx="57" cy="22"/>
          </a:xfrm>
          <a:custGeom>
            <a:avLst/>
            <a:gdLst>
              <a:gd name="T0" fmla="*/ 15 w 103"/>
              <a:gd name="T1" fmla="*/ 8 h 37"/>
              <a:gd name="T2" fmla="*/ 2 w 103"/>
              <a:gd name="T3" fmla="*/ 8 h 37"/>
              <a:gd name="T4" fmla="*/ 2 w 103"/>
              <a:gd name="T5" fmla="*/ 8 h 37"/>
              <a:gd name="T6" fmla="*/ 1 w 103"/>
              <a:gd name="T7" fmla="*/ 8 h 37"/>
              <a:gd name="T8" fmla="*/ 1 w 103"/>
              <a:gd name="T9" fmla="*/ 7 h 37"/>
              <a:gd name="T10" fmla="*/ 1 w 103"/>
              <a:gd name="T11" fmla="*/ 7 h 37"/>
              <a:gd name="T12" fmla="*/ 1 w 103"/>
              <a:gd name="T13" fmla="*/ 7 h 37"/>
              <a:gd name="T14" fmla="*/ 0 w 103"/>
              <a:gd name="T15" fmla="*/ 7 h 37"/>
              <a:gd name="T16" fmla="*/ 0 w 103"/>
              <a:gd name="T17" fmla="*/ 6 h 37"/>
              <a:gd name="T18" fmla="*/ 0 w 103"/>
              <a:gd name="T19" fmla="*/ 5 h 37"/>
              <a:gd name="T20" fmla="*/ 1 w 103"/>
              <a:gd name="T21" fmla="*/ 5 h 37"/>
              <a:gd name="T22" fmla="*/ 1 w 103"/>
              <a:gd name="T23" fmla="*/ 5 h 37"/>
              <a:gd name="T24" fmla="*/ 1 w 103"/>
              <a:gd name="T25" fmla="*/ 4 h 37"/>
              <a:gd name="T26" fmla="*/ 1 w 103"/>
              <a:gd name="T27" fmla="*/ 4 h 37"/>
              <a:gd name="T28" fmla="*/ 2 w 103"/>
              <a:gd name="T29" fmla="*/ 4 h 37"/>
              <a:gd name="T30" fmla="*/ 2 w 103"/>
              <a:gd name="T31" fmla="*/ 4 h 37"/>
              <a:gd name="T32" fmla="*/ 3 w 103"/>
              <a:gd name="T33" fmla="*/ 4 h 37"/>
              <a:gd name="T34" fmla="*/ 4 w 103"/>
              <a:gd name="T35" fmla="*/ 4 h 37"/>
              <a:gd name="T36" fmla="*/ 4 w 103"/>
              <a:gd name="T37" fmla="*/ 3 h 37"/>
              <a:gd name="T38" fmla="*/ 4 w 103"/>
              <a:gd name="T39" fmla="*/ 2 h 37"/>
              <a:gd name="T40" fmla="*/ 4 w 103"/>
              <a:gd name="T41" fmla="*/ 2 h 37"/>
              <a:gd name="T42" fmla="*/ 4 w 103"/>
              <a:gd name="T43" fmla="*/ 2 h 37"/>
              <a:gd name="T44" fmla="*/ 4 w 103"/>
              <a:gd name="T45" fmla="*/ 2 h 37"/>
              <a:gd name="T46" fmla="*/ 4 w 103"/>
              <a:gd name="T47" fmla="*/ 2 h 37"/>
              <a:gd name="T48" fmla="*/ 4 w 103"/>
              <a:gd name="T49" fmla="*/ 1 h 37"/>
              <a:gd name="T50" fmla="*/ 4 w 103"/>
              <a:gd name="T51" fmla="*/ 1 h 37"/>
              <a:gd name="T52" fmla="*/ 4 w 103"/>
              <a:gd name="T53" fmla="*/ 1 h 37"/>
              <a:gd name="T54" fmla="*/ 4 w 103"/>
              <a:gd name="T55" fmla="*/ 0 h 37"/>
              <a:gd name="T56" fmla="*/ 4 w 103"/>
              <a:gd name="T57" fmla="*/ 0 h 37"/>
              <a:gd name="T58" fmla="*/ 4 w 103"/>
              <a:gd name="T59" fmla="*/ 0 h 37"/>
              <a:gd name="T60" fmla="*/ 13 w 103"/>
              <a:gd name="T61" fmla="*/ 0 h 37"/>
              <a:gd name="T62" fmla="*/ 13 w 103"/>
              <a:gd name="T63" fmla="*/ 2 h 37"/>
              <a:gd name="T64" fmla="*/ 13 w 103"/>
              <a:gd name="T65" fmla="*/ 2 h 37"/>
              <a:gd name="T66" fmla="*/ 13 w 103"/>
              <a:gd name="T67" fmla="*/ 3 h 37"/>
              <a:gd name="T68" fmla="*/ 13 w 103"/>
              <a:gd name="T69" fmla="*/ 3 h 37"/>
              <a:gd name="T70" fmla="*/ 13 w 103"/>
              <a:gd name="T71" fmla="*/ 4 h 37"/>
              <a:gd name="T72" fmla="*/ 14 w 103"/>
              <a:gd name="T73" fmla="*/ 4 h 37"/>
              <a:gd name="T74" fmla="*/ 15 w 103"/>
              <a:gd name="T75" fmla="*/ 4 h 37"/>
              <a:gd name="T76" fmla="*/ 15 w 103"/>
              <a:gd name="T77" fmla="*/ 4 h 37"/>
              <a:gd name="T78" fmla="*/ 15 w 103"/>
              <a:gd name="T79" fmla="*/ 4 h 37"/>
              <a:gd name="T80" fmla="*/ 15 w 103"/>
              <a:gd name="T81" fmla="*/ 4 h 37"/>
              <a:gd name="T82" fmla="*/ 17 w 103"/>
              <a:gd name="T83" fmla="*/ 4 h 37"/>
              <a:gd name="T84" fmla="*/ 17 w 103"/>
              <a:gd name="T85" fmla="*/ 5 h 37"/>
              <a:gd name="T86" fmla="*/ 18 w 103"/>
              <a:gd name="T87" fmla="*/ 6 h 37"/>
              <a:gd name="T88" fmla="*/ 17 w 103"/>
              <a:gd name="T89" fmla="*/ 7 h 37"/>
              <a:gd name="T90" fmla="*/ 17 w 103"/>
              <a:gd name="T91" fmla="*/ 7 h 37"/>
              <a:gd name="T92" fmla="*/ 16 w 103"/>
              <a:gd name="T93" fmla="*/ 7 h 37"/>
              <a:gd name="T94" fmla="*/ 15 w 103"/>
              <a:gd name="T95" fmla="*/ 8 h 37"/>
              <a:gd name="T96" fmla="*/ 15 w 103"/>
              <a:gd name="T97" fmla="*/ 8 h 37"/>
              <a:gd name="T98" fmla="*/ 15 w 103"/>
              <a:gd name="T99" fmla="*/ 8 h 37"/>
              <a:gd name="T100" fmla="*/ 15 w 103"/>
              <a:gd name="T101" fmla="*/ 8 h 3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3" h="37">
                <a:moveTo>
                  <a:pt x="89" y="37"/>
                </a:moveTo>
                <a:lnTo>
                  <a:pt x="12" y="37"/>
                </a:lnTo>
                <a:lnTo>
                  <a:pt x="11" y="37"/>
                </a:lnTo>
                <a:lnTo>
                  <a:pt x="8" y="37"/>
                </a:lnTo>
                <a:lnTo>
                  <a:pt x="5" y="35"/>
                </a:lnTo>
                <a:lnTo>
                  <a:pt x="2" y="34"/>
                </a:lnTo>
                <a:lnTo>
                  <a:pt x="1" y="32"/>
                </a:lnTo>
                <a:lnTo>
                  <a:pt x="0" y="30"/>
                </a:lnTo>
                <a:lnTo>
                  <a:pt x="0" y="28"/>
                </a:lnTo>
                <a:lnTo>
                  <a:pt x="0" y="25"/>
                </a:lnTo>
                <a:lnTo>
                  <a:pt x="1" y="24"/>
                </a:lnTo>
                <a:lnTo>
                  <a:pt x="2" y="23"/>
                </a:lnTo>
                <a:lnTo>
                  <a:pt x="4" y="21"/>
                </a:lnTo>
                <a:lnTo>
                  <a:pt x="8" y="20"/>
                </a:lnTo>
                <a:lnTo>
                  <a:pt x="9" y="18"/>
                </a:lnTo>
                <a:lnTo>
                  <a:pt x="12" y="18"/>
                </a:lnTo>
                <a:lnTo>
                  <a:pt x="18" y="17"/>
                </a:lnTo>
                <a:lnTo>
                  <a:pt x="22" y="16"/>
                </a:lnTo>
                <a:lnTo>
                  <a:pt x="25" y="13"/>
                </a:lnTo>
                <a:lnTo>
                  <a:pt x="25" y="11"/>
                </a:lnTo>
                <a:lnTo>
                  <a:pt x="26" y="10"/>
                </a:lnTo>
                <a:lnTo>
                  <a:pt x="26" y="9"/>
                </a:lnTo>
                <a:lnTo>
                  <a:pt x="26" y="7"/>
                </a:lnTo>
                <a:lnTo>
                  <a:pt x="26" y="3"/>
                </a:lnTo>
                <a:lnTo>
                  <a:pt x="26" y="2"/>
                </a:lnTo>
                <a:lnTo>
                  <a:pt x="26" y="0"/>
                </a:lnTo>
                <a:lnTo>
                  <a:pt x="76" y="0"/>
                </a:lnTo>
                <a:lnTo>
                  <a:pt x="76" y="10"/>
                </a:lnTo>
                <a:lnTo>
                  <a:pt x="76" y="11"/>
                </a:lnTo>
                <a:lnTo>
                  <a:pt x="78" y="13"/>
                </a:lnTo>
                <a:lnTo>
                  <a:pt x="78" y="14"/>
                </a:lnTo>
                <a:lnTo>
                  <a:pt x="79" y="16"/>
                </a:lnTo>
                <a:lnTo>
                  <a:pt x="83" y="18"/>
                </a:lnTo>
                <a:lnTo>
                  <a:pt x="86" y="18"/>
                </a:lnTo>
                <a:lnTo>
                  <a:pt x="89" y="18"/>
                </a:lnTo>
                <a:lnTo>
                  <a:pt x="93" y="20"/>
                </a:lnTo>
                <a:lnTo>
                  <a:pt x="97" y="21"/>
                </a:lnTo>
                <a:lnTo>
                  <a:pt x="100" y="24"/>
                </a:lnTo>
                <a:lnTo>
                  <a:pt x="103" y="28"/>
                </a:lnTo>
                <a:lnTo>
                  <a:pt x="100" y="31"/>
                </a:lnTo>
                <a:lnTo>
                  <a:pt x="97" y="34"/>
                </a:lnTo>
                <a:lnTo>
                  <a:pt x="95" y="35"/>
                </a:lnTo>
                <a:lnTo>
                  <a:pt x="89" y="3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68" name="Freeform 788"/>
          <xdr:cNvSpPr>
            <a:spLocks/>
          </xdr:cNvSpPr>
        </xdr:nvSpPr>
        <xdr:spPr bwMode="auto">
          <a:xfrm flipH="1">
            <a:off x="2902" y="4970"/>
            <a:ext cx="57" cy="22"/>
          </a:xfrm>
          <a:custGeom>
            <a:avLst/>
            <a:gdLst>
              <a:gd name="T0" fmla="*/ 15 w 103"/>
              <a:gd name="T1" fmla="*/ 8 h 37"/>
              <a:gd name="T2" fmla="*/ 2 w 103"/>
              <a:gd name="T3" fmla="*/ 8 h 37"/>
              <a:gd name="T4" fmla="*/ 2 w 103"/>
              <a:gd name="T5" fmla="*/ 8 h 37"/>
              <a:gd name="T6" fmla="*/ 1 w 103"/>
              <a:gd name="T7" fmla="*/ 8 h 37"/>
              <a:gd name="T8" fmla="*/ 1 w 103"/>
              <a:gd name="T9" fmla="*/ 7 h 37"/>
              <a:gd name="T10" fmla="*/ 1 w 103"/>
              <a:gd name="T11" fmla="*/ 7 h 37"/>
              <a:gd name="T12" fmla="*/ 1 w 103"/>
              <a:gd name="T13" fmla="*/ 7 h 37"/>
              <a:gd name="T14" fmla="*/ 0 w 103"/>
              <a:gd name="T15" fmla="*/ 7 h 37"/>
              <a:gd name="T16" fmla="*/ 0 w 103"/>
              <a:gd name="T17" fmla="*/ 6 h 37"/>
              <a:gd name="T18" fmla="*/ 0 w 103"/>
              <a:gd name="T19" fmla="*/ 5 h 37"/>
              <a:gd name="T20" fmla="*/ 1 w 103"/>
              <a:gd name="T21" fmla="*/ 5 h 37"/>
              <a:gd name="T22" fmla="*/ 1 w 103"/>
              <a:gd name="T23" fmla="*/ 5 h 37"/>
              <a:gd name="T24" fmla="*/ 1 w 103"/>
              <a:gd name="T25" fmla="*/ 4 h 37"/>
              <a:gd name="T26" fmla="*/ 1 w 103"/>
              <a:gd name="T27" fmla="*/ 4 h 37"/>
              <a:gd name="T28" fmla="*/ 2 w 103"/>
              <a:gd name="T29" fmla="*/ 4 h 37"/>
              <a:gd name="T30" fmla="*/ 2 w 103"/>
              <a:gd name="T31" fmla="*/ 4 h 37"/>
              <a:gd name="T32" fmla="*/ 3 w 103"/>
              <a:gd name="T33" fmla="*/ 4 h 37"/>
              <a:gd name="T34" fmla="*/ 4 w 103"/>
              <a:gd name="T35" fmla="*/ 4 h 37"/>
              <a:gd name="T36" fmla="*/ 4 w 103"/>
              <a:gd name="T37" fmla="*/ 3 h 37"/>
              <a:gd name="T38" fmla="*/ 4 w 103"/>
              <a:gd name="T39" fmla="*/ 2 h 37"/>
              <a:gd name="T40" fmla="*/ 4 w 103"/>
              <a:gd name="T41" fmla="*/ 2 h 37"/>
              <a:gd name="T42" fmla="*/ 4 w 103"/>
              <a:gd name="T43" fmla="*/ 2 h 37"/>
              <a:gd name="T44" fmla="*/ 4 w 103"/>
              <a:gd name="T45" fmla="*/ 2 h 37"/>
              <a:gd name="T46" fmla="*/ 4 w 103"/>
              <a:gd name="T47" fmla="*/ 2 h 37"/>
              <a:gd name="T48" fmla="*/ 4 w 103"/>
              <a:gd name="T49" fmla="*/ 1 h 37"/>
              <a:gd name="T50" fmla="*/ 4 w 103"/>
              <a:gd name="T51" fmla="*/ 1 h 37"/>
              <a:gd name="T52" fmla="*/ 4 w 103"/>
              <a:gd name="T53" fmla="*/ 1 h 37"/>
              <a:gd name="T54" fmla="*/ 4 w 103"/>
              <a:gd name="T55" fmla="*/ 0 h 37"/>
              <a:gd name="T56" fmla="*/ 4 w 103"/>
              <a:gd name="T57" fmla="*/ 0 h 37"/>
              <a:gd name="T58" fmla="*/ 4 w 103"/>
              <a:gd name="T59" fmla="*/ 0 h 37"/>
              <a:gd name="T60" fmla="*/ 13 w 103"/>
              <a:gd name="T61" fmla="*/ 0 h 37"/>
              <a:gd name="T62" fmla="*/ 13 w 103"/>
              <a:gd name="T63" fmla="*/ 2 h 37"/>
              <a:gd name="T64" fmla="*/ 13 w 103"/>
              <a:gd name="T65" fmla="*/ 2 h 37"/>
              <a:gd name="T66" fmla="*/ 13 w 103"/>
              <a:gd name="T67" fmla="*/ 3 h 37"/>
              <a:gd name="T68" fmla="*/ 13 w 103"/>
              <a:gd name="T69" fmla="*/ 3 h 37"/>
              <a:gd name="T70" fmla="*/ 13 w 103"/>
              <a:gd name="T71" fmla="*/ 4 h 37"/>
              <a:gd name="T72" fmla="*/ 14 w 103"/>
              <a:gd name="T73" fmla="*/ 4 h 37"/>
              <a:gd name="T74" fmla="*/ 15 w 103"/>
              <a:gd name="T75" fmla="*/ 4 h 37"/>
              <a:gd name="T76" fmla="*/ 15 w 103"/>
              <a:gd name="T77" fmla="*/ 4 h 37"/>
              <a:gd name="T78" fmla="*/ 15 w 103"/>
              <a:gd name="T79" fmla="*/ 4 h 37"/>
              <a:gd name="T80" fmla="*/ 15 w 103"/>
              <a:gd name="T81" fmla="*/ 4 h 37"/>
              <a:gd name="T82" fmla="*/ 17 w 103"/>
              <a:gd name="T83" fmla="*/ 4 h 37"/>
              <a:gd name="T84" fmla="*/ 17 w 103"/>
              <a:gd name="T85" fmla="*/ 5 h 37"/>
              <a:gd name="T86" fmla="*/ 18 w 103"/>
              <a:gd name="T87" fmla="*/ 6 h 37"/>
              <a:gd name="T88" fmla="*/ 17 w 103"/>
              <a:gd name="T89" fmla="*/ 7 h 37"/>
              <a:gd name="T90" fmla="*/ 17 w 103"/>
              <a:gd name="T91" fmla="*/ 7 h 37"/>
              <a:gd name="T92" fmla="*/ 16 w 103"/>
              <a:gd name="T93" fmla="*/ 7 h 37"/>
              <a:gd name="T94" fmla="*/ 15 w 103"/>
              <a:gd name="T95" fmla="*/ 8 h 37"/>
              <a:gd name="T96" fmla="*/ 15 w 103"/>
              <a:gd name="T97" fmla="*/ 8 h 37"/>
              <a:gd name="T98" fmla="*/ 15 w 103"/>
              <a:gd name="T99" fmla="*/ 8 h 37"/>
              <a:gd name="T100" fmla="*/ 15 w 103"/>
              <a:gd name="T101" fmla="*/ 8 h 3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3" h="37">
                <a:moveTo>
                  <a:pt x="89" y="37"/>
                </a:moveTo>
                <a:lnTo>
                  <a:pt x="12" y="37"/>
                </a:lnTo>
                <a:lnTo>
                  <a:pt x="11" y="37"/>
                </a:lnTo>
                <a:lnTo>
                  <a:pt x="8" y="37"/>
                </a:lnTo>
                <a:lnTo>
                  <a:pt x="5" y="35"/>
                </a:lnTo>
                <a:lnTo>
                  <a:pt x="2" y="34"/>
                </a:lnTo>
                <a:lnTo>
                  <a:pt x="1" y="32"/>
                </a:lnTo>
                <a:lnTo>
                  <a:pt x="0" y="30"/>
                </a:lnTo>
                <a:lnTo>
                  <a:pt x="0" y="28"/>
                </a:lnTo>
                <a:lnTo>
                  <a:pt x="0" y="25"/>
                </a:lnTo>
                <a:lnTo>
                  <a:pt x="1" y="24"/>
                </a:lnTo>
                <a:lnTo>
                  <a:pt x="2" y="23"/>
                </a:lnTo>
                <a:lnTo>
                  <a:pt x="4" y="21"/>
                </a:lnTo>
                <a:lnTo>
                  <a:pt x="8" y="20"/>
                </a:lnTo>
                <a:lnTo>
                  <a:pt x="9" y="18"/>
                </a:lnTo>
                <a:lnTo>
                  <a:pt x="12" y="18"/>
                </a:lnTo>
                <a:lnTo>
                  <a:pt x="18" y="17"/>
                </a:lnTo>
                <a:lnTo>
                  <a:pt x="22" y="16"/>
                </a:lnTo>
                <a:lnTo>
                  <a:pt x="25" y="13"/>
                </a:lnTo>
                <a:lnTo>
                  <a:pt x="25" y="11"/>
                </a:lnTo>
                <a:lnTo>
                  <a:pt x="26" y="10"/>
                </a:lnTo>
                <a:lnTo>
                  <a:pt x="26" y="9"/>
                </a:lnTo>
                <a:lnTo>
                  <a:pt x="26" y="7"/>
                </a:lnTo>
                <a:lnTo>
                  <a:pt x="26" y="3"/>
                </a:lnTo>
                <a:lnTo>
                  <a:pt x="26" y="2"/>
                </a:lnTo>
                <a:lnTo>
                  <a:pt x="26" y="0"/>
                </a:lnTo>
                <a:lnTo>
                  <a:pt x="76" y="0"/>
                </a:lnTo>
                <a:lnTo>
                  <a:pt x="76" y="10"/>
                </a:lnTo>
                <a:lnTo>
                  <a:pt x="76" y="11"/>
                </a:lnTo>
                <a:lnTo>
                  <a:pt x="78" y="13"/>
                </a:lnTo>
                <a:lnTo>
                  <a:pt x="78" y="14"/>
                </a:lnTo>
                <a:lnTo>
                  <a:pt x="79" y="16"/>
                </a:lnTo>
                <a:lnTo>
                  <a:pt x="83" y="18"/>
                </a:lnTo>
                <a:lnTo>
                  <a:pt x="86" y="18"/>
                </a:lnTo>
                <a:lnTo>
                  <a:pt x="89" y="18"/>
                </a:lnTo>
                <a:lnTo>
                  <a:pt x="93" y="20"/>
                </a:lnTo>
                <a:lnTo>
                  <a:pt x="97" y="21"/>
                </a:lnTo>
                <a:lnTo>
                  <a:pt x="100" y="24"/>
                </a:lnTo>
                <a:lnTo>
                  <a:pt x="103" y="28"/>
                </a:lnTo>
                <a:lnTo>
                  <a:pt x="100" y="31"/>
                </a:lnTo>
                <a:lnTo>
                  <a:pt x="97" y="34"/>
                </a:lnTo>
                <a:lnTo>
                  <a:pt x="95" y="35"/>
                </a:lnTo>
                <a:lnTo>
                  <a:pt x="89" y="37"/>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69" name="Freeform 789"/>
          <xdr:cNvSpPr>
            <a:spLocks/>
          </xdr:cNvSpPr>
        </xdr:nvSpPr>
        <xdr:spPr bwMode="auto">
          <a:xfrm flipH="1">
            <a:off x="2902" y="4952"/>
            <a:ext cx="57" cy="22"/>
          </a:xfrm>
          <a:custGeom>
            <a:avLst/>
            <a:gdLst>
              <a:gd name="T0" fmla="*/ 15 w 103"/>
              <a:gd name="T1" fmla="*/ 7 h 38"/>
              <a:gd name="T2" fmla="*/ 2 w 103"/>
              <a:gd name="T3" fmla="*/ 7 h 38"/>
              <a:gd name="T4" fmla="*/ 2 w 103"/>
              <a:gd name="T5" fmla="*/ 8 h 38"/>
              <a:gd name="T6" fmla="*/ 1 w 103"/>
              <a:gd name="T7" fmla="*/ 7 h 38"/>
              <a:gd name="T8" fmla="*/ 1 w 103"/>
              <a:gd name="T9" fmla="*/ 7 h 38"/>
              <a:gd name="T10" fmla="*/ 1 w 103"/>
              <a:gd name="T11" fmla="*/ 7 h 38"/>
              <a:gd name="T12" fmla="*/ 1 w 103"/>
              <a:gd name="T13" fmla="*/ 7 h 38"/>
              <a:gd name="T14" fmla="*/ 1 w 103"/>
              <a:gd name="T15" fmla="*/ 6 h 38"/>
              <a:gd name="T16" fmla="*/ 0 w 103"/>
              <a:gd name="T17" fmla="*/ 6 h 38"/>
              <a:gd name="T18" fmla="*/ 0 w 103"/>
              <a:gd name="T19" fmla="*/ 5 h 38"/>
              <a:gd name="T20" fmla="*/ 0 w 103"/>
              <a:gd name="T21" fmla="*/ 5 h 38"/>
              <a:gd name="T22" fmla="*/ 1 w 103"/>
              <a:gd name="T23" fmla="*/ 5 h 38"/>
              <a:gd name="T24" fmla="*/ 1 w 103"/>
              <a:gd name="T25" fmla="*/ 5 h 38"/>
              <a:gd name="T26" fmla="*/ 1 w 103"/>
              <a:gd name="T27" fmla="*/ 4 h 38"/>
              <a:gd name="T28" fmla="*/ 1 w 103"/>
              <a:gd name="T29" fmla="*/ 4 h 38"/>
              <a:gd name="T30" fmla="*/ 2 w 103"/>
              <a:gd name="T31" fmla="*/ 4 h 38"/>
              <a:gd name="T32" fmla="*/ 3 w 103"/>
              <a:gd name="T33" fmla="*/ 3 h 38"/>
              <a:gd name="T34" fmla="*/ 4 w 103"/>
              <a:gd name="T35" fmla="*/ 3 h 38"/>
              <a:gd name="T36" fmla="*/ 4 w 103"/>
              <a:gd name="T37" fmla="*/ 3 h 38"/>
              <a:gd name="T38" fmla="*/ 4 w 103"/>
              <a:gd name="T39" fmla="*/ 2 h 38"/>
              <a:gd name="T40" fmla="*/ 4 w 103"/>
              <a:gd name="T41" fmla="*/ 2 h 38"/>
              <a:gd name="T42" fmla="*/ 4 w 103"/>
              <a:gd name="T43" fmla="*/ 2 h 38"/>
              <a:gd name="T44" fmla="*/ 4 w 103"/>
              <a:gd name="T45" fmla="*/ 2 h 38"/>
              <a:gd name="T46" fmla="*/ 4 w 103"/>
              <a:gd name="T47" fmla="*/ 2 h 38"/>
              <a:gd name="T48" fmla="*/ 4 w 103"/>
              <a:gd name="T49" fmla="*/ 1 h 38"/>
              <a:gd name="T50" fmla="*/ 4 w 103"/>
              <a:gd name="T51" fmla="*/ 1 h 38"/>
              <a:gd name="T52" fmla="*/ 4 w 103"/>
              <a:gd name="T53" fmla="*/ 1 h 38"/>
              <a:gd name="T54" fmla="*/ 4 w 103"/>
              <a:gd name="T55" fmla="*/ 1 h 38"/>
              <a:gd name="T56" fmla="*/ 4 w 103"/>
              <a:gd name="T57" fmla="*/ 0 h 38"/>
              <a:gd name="T58" fmla="*/ 4 w 103"/>
              <a:gd name="T59" fmla="*/ 1 h 38"/>
              <a:gd name="T60" fmla="*/ 13 w 103"/>
              <a:gd name="T61" fmla="*/ 1 h 38"/>
              <a:gd name="T62" fmla="*/ 13 w 103"/>
              <a:gd name="T63" fmla="*/ 2 h 38"/>
              <a:gd name="T64" fmla="*/ 13 w 103"/>
              <a:gd name="T65" fmla="*/ 2 h 38"/>
              <a:gd name="T66" fmla="*/ 13 w 103"/>
              <a:gd name="T67" fmla="*/ 3 h 38"/>
              <a:gd name="T68" fmla="*/ 13 w 103"/>
              <a:gd name="T69" fmla="*/ 3 h 38"/>
              <a:gd name="T70" fmla="*/ 13 w 103"/>
              <a:gd name="T71" fmla="*/ 3 h 38"/>
              <a:gd name="T72" fmla="*/ 14 w 103"/>
              <a:gd name="T73" fmla="*/ 3 h 38"/>
              <a:gd name="T74" fmla="*/ 15 w 103"/>
              <a:gd name="T75" fmla="*/ 3 h 38"/>
              <a:gd name="T76" fmla="*/ 15 w 103"/>
              <a:gd name="T77" fmla="*/ 4 h 38"/>
              <a:gd name="T78" fmla="*/ 15 w 103"/>
              <a:gd name="T79" fmla="*/ 4 h 38"/>
              <a:gd name="T80" fmla="*/ 15 w 103"/>
              <a:gd name="T81" fmla="*/ 4 h 38"/>
              <a:gd name="T82" fmla="*/ 17 w 103"/>
              <a:gd name="T83" fmla="*/ 4 h 38"/>
              <a:gd name="T84" fmla="*/ 17 w 103"/>
              <a:gd name="T85" fmla="*/ 5 h 38"/>
              <a:gd name="T86" fmla="*/ 18 w 103"/>
              <a:gd name="T87" fmla="*/ 5 h 38"/>
              <a:gd name="T88" fmla="*/ 17 w 103"/>
              <a:gd name="T89" fmla="*/ 6 h 38"/>
              <a:gd name="T90" fmla="*/ 17 w 103"/>
              <a:gd name="T91" fmla="*/ 7 h 38"/>
              <a:gd name="T92" fmla="*/ 16 w 103"/>
              <a:gd name="T93" fmla="*/ 7 h 38"/>
              <a:gd name="T94" fmla="*/ 15 w 103"/>
              <a:gd name="T95" fmla="*/ 7 h 38"/>
              <a:gd name="T96" fmla="*/ 15 w 103"/>
              <a:gd name="T97" fmla="*/ 8 h 38"/>
              <a:gd name="T98" fmla="*/ 15 w 103"/>
              <a:gd name="T99" fmla="*/ 7 h 38"/>
              <a:gd name="T100" fmla="*/ 15 w 103"/>
              <a:gd name="T101" fmla="*/ 7 h 38"/>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3" h="38">
                <a:moveTo>
                  <a:pt x="89" y="37"/>
                </a:moveTo>
                <a:lnTo>
                  <a:pt x="12" y="37"/>
                </a:lnTo>
                <a:lnTo>
                  <a:pt x="11" y="38"/>
                </a:lnTo>
                <a:lnTo>
                  <a:pt x="8" y="37"/>
                </a:lnTo>
                <a:lnTo>
                  <a:pt x="7" y="37"/>
                </a:lnTo>
                <a:lnTo>
                  <a:pt x="5" y="37"/>
                </a:lnTo>
                <a:lnTo>
                  <a:pt x="2" y="34"/>
                </a:lnTo>
                <a:lnTo>
                  <a:pt x="1" y="33"/>
                </a:lnTo>
                <a:lnTo>
                  <a:pt x="0" y="31"/>
                </a:lnTo>
                <a:lnTo>
                  <a:pt x="0" y="28"/>
                </a:lnTo>
                <a:lnTo>
                  <a:pt x="0" y="27"/>
                </a:lnTo>
                <a:lnTo>
                  <a:pt x="1" y="24"/>
                </a:lnTo>
                <a:lnTo>
                  <a:pt x="2" y="23"/>
                </a:lnTo>
                <a:lnTo>
                  <a:pt x="4" y="21"/>
                </a:lnTo>
                <a:lnTo>
                  <a:pt x="8" y="20"/>
                </a:lnTo>
                <a:lnTo>
                  <a:pt x="12" y="20"/>
                </a:lnTo>
                <a:lnTo>
                  <a:pt x="18" y="19"/>
                </a:lnTo>
                <a:lnTo>
                  <a:pt x="22" y="16"/>
                </a:lnTo>
                <a:lnTo>
                  <a:pt x="25" y="13"/>
                </a:lnTo>
                <a:lnTo>
                  <a:pt x="25" y="12"/>
                </a:lnTo>
                <a:lnTo>
                  <a:pt x="26" y="10"/>
                </a:lnTo>
                <a:lnTo>
                  <a:pt x="26" y="7"/>
                </a:lnTo>
                <a:lnTo>
                  <a:pt x="26" y="5"/>
                </a:lnTo>
                <a:lnTo>
                  <a:pt x="26" y="3"/>
                </a:lnTo>
                <a:lnTo>
                  <a:pt x="26" y="2"/>
                </a:lnTo>
                <a:lnTo>
                  <a:pt x="26" y="0"/>
                </a:lnTo>
                <a:lnTo>
                  <a:pt x="26" y="2"/>
                </a:lnTo>
                <a:lnTo>
                  <a:pt x="76" y="2"/>
                </a:lnTo>
                <a:lnTo>
                  <a:pt x="76" y="10"/>
                </a:lnTo>
                <a:lnTo>
                  <a:pt x="76" y="12"/>
                </a:lnTo>
                <a:lnTo>
                  <a:pt x="78" y="14"/>
                </a:lnTo>
                <a:lnTo>
                  <a:pt x="78" y="16"/>
                </a:lnTo>
                <a:lnTo>
                  <a:pt x="79" y="17"/>
                </a:lnTo>
                <a:lnTo>
                  <a:pt x="83" y="19"/>
                </a:lnTo>
                <a:lnTo>
                  <a:pt x="86" y="19"/>
                </a:lnTo>
                <a:lnTo>
                  <a:pt x="89" y="20"/>
                </a:lnTo>
                <a:lnTo>
                  <a:pt x="93" y="20"/>
                </a:lnTo>
                <a:lnTo>
                  <a:pt x="97" y="21"/>
                </a:lnTo>
                <a:lnTo>
                  <a:pt x="100" y="24"/>
                </a:lnTo>
                <a:lnTo>
                  <a:pt x="103" y="28"/>
                </a:lnTo>
                <a:lnTo>
                  <a:pt x="100" y="31"/>
                </a:lnTo>
                <a:lnTo>
                  <a:pt x="97" y="34"/>
                </a:lnTo>
                <a:lnTo>
                  <a:pt x="95" y="35"/>
                </a:lnTo>
                <a:lnTo>
                  <a:pt x="89" y="37"/>
                </a:lnTo>
                <a:lnTo>
                  <a:pt x="89" y="38"/>
                </a:lnTo>
                <a:lnTo>
                  <a:pt x="89" y="3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70" name="Freeform 790"/>
          <xdr:cNvSpPr>
            <a:spLocks/>
          </xdr:cNvSpPr>
        </xdr:nvSpPr>
        <xdr:spPr bwMode="auto">
          <a:xfrm flipH="1">
            <a:off x="2902" y="4952"/>
            <a:ext cx="57" cy="22"/>
          </a:xfrm>
          <a:custGeom>
            <a:avLst/>
            <a:gdLst>
              <a:gd name="T0" fmla="*/ 15 w 103"/>
              <a:gd name="T1" fmla="*/ 7 h 38"/>
              <a:gd name="T2" fmla="*/ 2 w 103"/>
              <a:gd name="T3" fmla="*/ 7 h 38"/>
              <a:gd name="T4" fmla="*/ 2 w 103"/>
              <a:gd name="T5" fmla="*/ 8 h 38"/>
              <a:gd name="T6" fmla="*/ 1 w 103"/>
              <a:gd name="T7" fmla="*/ 7 h 38"/>
              <a:gd name="T8" fmla="*/ 1 w 103"/>
              <a:gd name="T9" fmla="*/ 7 h 38"/>
              <a:gd name="T10" fmla="*/ 1 w 103"/>
              <a:gd name="T11" fmla="*/ 7 h 38"/>
              <a:gd name="T12" fmla="*/ 1 w 103"/>
              <a:gd name="T13" fmla="*/ 7 h 38"/>
              <a:gd name="T14" fmla="*/ 1 w 103"/>
              <a:gd name="T15" fmla="*/ 6 h 38"/>
              <a:gd name="T16" fmla="*/ 0 w 103"/>
              <a:gd name="T17" fmla="*/ 6 h 38"/>
              <a:gd name="T18" fmla="*/ 0 w 103"/>
              <a:gd name="T19" fmla="*/ 5 h 38"/>
              <a:gd name="T20" fmla="*/ 0 w 103"/>
              <a:gd name="T21" fmla="*/ 5 h 38"/>
              <a:gd name="T22" fmla="*/ 1 w 103"/>
              <a:gd name="T23" fmla="*/ 5 h 38"/>
              <a:gd name="T24" fmla="*/ 1 w 103"/>
              <a:gd name="T25" fmla="*/ 5 h 38"/>
              <a:gd name="T26" fmla="*/ 1 w 103"/>
              <a:gd name="T27" fmla="*/ 4 h 38"/>
              <a:gd name="T28" fmla="*/ 1 w 103"/>
              <a:gd name="T29" fmla="*/ 4 h 38"/>
              <a:gd name="T30" fmla="*/ 2 w 103"/>
              <a:gd name="T31" fmla="*/ 4 h 38"/>
              <a:gd name="T32" fmla="*/ 3 w 103"/>
              <a:gd name="T33" fmla="*/ 3 h 38"/>
              <a:gd name="T34" fmla="*/ 4 w 103"/>
              <a:gd name="T35" fmla="*/ 3 h 38"/>
              <a:gd name="T36" fmla="*/ 4 w 103"/>
              <a:gd name="T37" fmla="*/ 3 h 38"/>
              <a:gd name="T38" fmla="*/ 4 w 103"/>
              <a:gd name="T39" fmla="*/ 2 h 38"/>
              <a:gd name="T40" fmla="*/ 4 w 103"/>
              <a:gd name="T41" fmla="*/ 2 h 38"/>
              <a:gd name="T42" fmla="*/ 4 w 103"/>
              <a:gd name="T43" fmla="*/ 2 h 38"/>
              <a:gd name="T44" fmla="*/ 4 w 103"/>
              <a:gd name="T45" fmla="*/ 2 h 38"/>
              <a:gd name="T46" fmla="*/ 4 w 103"/>
              <a:gd name="T47" fmla="*/ 2 h 38"/>
              <a:gd name="T48" fmla="*/ 4 w 103"/>
              <a:gd name="T49" fmla="*/ 1 h 38"/>
              <a:gd name="T50" fmla="*/ 4 w 103"/>
              <a:gd name="T51" fmla="*/ 1 h 38"/>
              <a:gd name="T52" fmla="*/ 4 w 103"/>
              <a:gd name="T53" fmla="*/ 1 h 38"/>
              <a:gd name="T54" fmla="*/ 4 w 103"/>
              <a:gd name="T55" fmla="*/ 1 h 38"/>
              <a:gd name="T56" fmla="*/ 4 w 103"/>
              <a:gd name="T57" fmla="*/ 0 h 38"/>
              <a:gd name="T58" fmla="*/ 4 w 103"/>
              <a:gd name="T59" fmla="*/ 1 h 38"/>
              <a:gd name="T60" fmla="*/ 13 w 103"/>
              <a:gd name="T61" fmla="*/ 1 h 38"/>
              <a:gd name="T62" fmla="*/ 13 w 103"/>
              <a:gd name="T63" fmla="*/ 2 h 38"/>
              <a:gd name="T64" fmla="*/ 13 w 103"/>
              <a:gd name="T65" fmla="*/ 2 h 38"/>
              <a:gd name="T66" fmla="*/ 13 w 103"/>
              <a:gd name="T67" fmla="*/ 3 h 38"/>
              <a:gd name="T68" fmla="*/ 13 w 103"/>
              <a:gd name="T69" fmla="*/ 3 h 38"/>
              <a:gd name="T70" fmla="*/ 13 w 103"/>
              <a:gd name="T71" fmla="*/ 3 h 38"/>
              <a:gd name="T72" fmla="*/ 14 w 103"/>
              <a:gd name="T73" fmla="*/ 3 h 38"/>
              <a:gd name="T74" fmla="*/ 15 w 103"/>
              <a:gd name="T75" fmla="*/ 3 h 38"/>
              <a:gd name="T76" fmla="*/ 15 w 103"/>
              <a:gd name="T77" fmla="*/ 4 h 38"/>
              <a:gd name="T78" fmla="*/ 15 w 103"/>
              <a:gd name="T79" fmla="*/ 4 h 38"/>
              <a:gd name="T80" fmla="*/ 15 w 103"/>
              <a:gd name="T81" fmla="*/ 4 h 38"/>
              <a:gd name="T82" fmla="*/ 17 w 103"/>
              <a:gd name="T83" fmla="*/ 4 h 38"/>
              <a:gd name="T84" fmla="*/ 17 w 103"/>
              <a:gd name="T85" fmla="*/ 5 h 38"/>
              <a:gd name="T86" fmla="*/ 18 w 103"/>
              <a:gd name="T87" fmla="*/ 5 h 38"/>
              <a:gd name="T88" fmla="*/ 17 w 103"/>
              <a:gd name="T89" fmla="*/ 6 h 38"/>
              <a:gd name="T90" fmla="*/ 17 w 103"/>
              <a:gd name="T91" fmla="*/ 7 h 38"/>
              <a:gd name="T92" fmla="*/ 16 w 103"/>
              <a:gd name="T93" fmla="*/ 7 h 38"/>
              <a:gd name="T94" fmla="*/ 15 w 103"/>
              <a:gd name="T95" fmla="*/ 7 h 38"/>
              <a:gd name="T96" fmla="*/ 15 w 103"/>
              <a:gd name="T97" fmla="*/ 8 h 38"/>
              <a:gd name="T98" fmla="*/ 15 w 103"/>
              <a:gd name="T99" fmla="*/ 7 h 38"/>
              <a:gd name="T100" fmla="*/ 15 w 103"/>
              <a:gd name="T101" fmla="*/ 7 h 38"/>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03" h="38">
                <a:moveTo>
                  <a:pt x="89" y="37"/>
                </a:moveTo>
                <a:lnTo>
                  <a:pt x="12" y="37"/>
                </a:lnTo>
                <a:lnTo>
                  <a:pt x="11" y="38"/>
                </a:lnTo>
                <a:lnTo>
                  <a:pt x="8" y="37"/>
                </a:lnTo>
                <a:lnTo>
                  <a:pt x="7" y="37"/>
                </a:lnTo>
                <a:lnTo>
                  <a:pt x="5" y="37"/>
                </a:lnTo>
                <a:lnTo>
                  <a:pt x="2" y="34"/>
                </a:lnTo>
                <a:lnTo>
                  <a:pt x="1" y="33"/>
                </a:lnTo>
                <a:lnTo>
                  <a:pt x="0" y="31"/>
                </a:lnTo>
                <a:lnTo>
                  <a:pt x="0" y="28"/>
                </a:lnTo>
                <a:lnTo>
                  <a:pt x="0" y="27"/>
                </a:lnTo>
                <a:lnTo>
                  <a:pt x="1" y="24"/>
                </a:lnTo>
                <a:lnTo>
                  <a:pt x="2" y="23"/>
                </a:lnTo>
                <a:lnTo>
                  <a:pt x="4" y="21"/>
                </a:lnTo>
                <a:lnTo>
                  <a:pt x="8" y="20"/>
                </a:lnTo>
                <a:lnTo>
                  <a:pt x="12" y="20"/>
                </a:lnTo>
                <a:lnTo>
                  <a:pt x="18" y="19"/>
                </a:lnTo>
                <a:lnTo>
                  <a:pt x="22" y="16"/>
                </a:lnTo>
                <a:lnTo>
                  <a:pt x="25" y="13"/>
                </a:lnTo>
                <a:lnTo>
                  <a:pt x="25" y="12"/>
                </a:lnTo>
                <a:lnTo>
                  <a:pt x="26" y="10"/>
                </a:lnTo>
                <a:lnTo>
                  <a:pt x="26" y="7"/>
                </a:lnTo>
                <a:lnTo>
                  <a:pt x="26" y="5"/>
                </a:lnTo>
                <a:lnTo>
                  <a:pt x="26" y="3"/>
                </a:lnTo>
                <a:lnTo>
                  <a:pt x="26" y="2"/>
                </a:lnTo>
                <a:lnTo>
                  <a:pt x="26" y="0"/>
                </a:lnTo>
                <a:lnTo>
                  <a:pt x="26" y="2"/>
                </a:lnTo>
                <a:lnTo>
                  <a:pt x="76" y="2"/>
                </a:lnTo>
                <a:lnTo>
                  <a:pt x="76" y="10"/>
                </a:lnTo>
                <a:lnTo>
                  <a:pt x="76" y="12"/>
                </a:lnTo>
                <a:lnTo>
                  <a:pt x="78" y="14"/>
                </a:lnTo>
                <a:lnTo>
                  <a:pt x="78" y="16"/>
                </a:lnTo>
                <a:lnTo>
                  <a:pt x="79" y="17"/>
                </a:lnTo>
                <a:lnTo>
                  <a:pt x="83" y="19"/>
                </a:lnTo>
                <a:lnTo>
                  <a:pt x="86" y="19"/>
                </a:lnTo>
                <a:lnTo>
                  <a:pt x="89" y="20"/>
                </a:lnTo>
                <a:lnTo>
                  <a:pt x="93" y="20"/>
                </a:lnTo>
                <a:lnTo>
                  <a:pt x="97" y="21"/>
                </a:lnTo>
                <a:lnTo>
                  <a:pt x="100" y="24"/>
                </a:lnTo>
                <a:lnTo>
                  <a:pt x="103" y="28"/>
                </a:lnTo>
                <a:lnTo>
                  <a:pt x="100" y="31"/>
                </a:lnTo>
                <a:lnTo>
                  <a:pt x="97" y="34"/>
                </a:lnTo>
                <a:lnTo>
                  <a:pt x="95" y="35"/>
                </a:lnTo>
                <a:lnTo>
                  <a:pt x="89" y="37"/>
                </a:lnTo>
                <a:lnTo>
                  <a:pt x="89" y="38"/>
                </a:lnTo>
                <a:lnTo>
                  <a:pt x="89" y="37"/>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71" name="Freeform 791"/>
          <xdr:cNvSpPr>
            <a:spLocks/>
          </xdr:cNvSpPr>
        </xdr:nvSpPr>
        <xdr:spPr bwMode="auto">
          <a:xfrm flipH="1">
            <a:off x="2902" y="4936"/>
            <a:ext cx="57" cy="22"/>
          </a:xfrm>
          <a:custGeom>
            <a:avLst/>
            <a:gdLst>
              <a:gd name="T0" fmla="*/ 15 w 103"/>
              <a:gd name="T1" fmla="*/ 8 h 36"/>
              <a:gd name="T2" fmla="*/ 2 w 103"/>
              <a:gd name="T3" fmla="*/ 8 h 36"/>
              <a:gd name="T4" fmla="*/ 2 w 103"/>
              <a:gd name="T5" fmla="*/ 8 h 36"/>
              <a:gd name="T6" fmla="*/ 1 w 103"/>
              <a:gd name="T7" fmla="*/ 8 h 36"/>
              <a:gd name="T8" fmla="*/ 1 w 103"/>
              <a:gd name="T9" fmla="*/ 8 h 36"/>
              <a:gd name="T10" fmla="*/ 1 w 103"/>
              <a:gd name="T11" fmla="*/ 7 h 36"/>
              <a:gd name="T12" fmla="*/ 1 w 103"/>
              <a:gd name="T13" fmla="*/ 7 h 36"/>
              <a:gd name="T14" fmla="*/ 0 w 103"/>
              <a:gd name="T15" fmla="*/ 7 h 36"/>
              <a:gd name="T16" fmla="*/ 0 w 103"/>
              <a:gd name="T17" fmla="*/ 6 h 36"/>
              <a:gd name="T18" fmla="*/ 0 w 103"/>
              <a:gd name="T19" fmla="*/ 6 h 36"/>
              <a:gd name="T20" fmla="*/ 1 w 103"/>
              <a:gd name="T21" fmla="*/ 6 h 36"/>
              <a:gd name="T22" fmla="*/ 1 w 103"/>
              <a:gd name="T23" fmla="*/ 5 h 36"/>
              <a:gd name="T24" fmla="*/ 1 w 103"/>
              <a:gd name="T25" fmla="*/ 5 h 36"/>
              <a:gd name="T26" fmla="*/ 1 w 103"/>
              <a:gd name="T27" fmla="*/ 4 h 36"/>
              <a:gd name="T28" fmla="*/ 2 w 103"/>
              <a:gd name="T29" fmla="*/ 4 h 36"/>
              <a:gd name="T30" fmla="*/ 2 w 103"/>
              <a:gd name="T31" fmla="*/ 4 h 36"/>
              <a:gd name="T32" fmla="*/ 3 w 103"/>
              <a:gd name="T33" fmla="*/ 4 h 36"/>
              <a:gd name="T34" fmla="*/ 4 w 103"/>
              <a:gd name="T35" fmla="*/ 4 h 36"/>
              <a:gd name="T36" fmla="*/ 4 w 103"/>
              <a:gd name="T37" fmla="*/ 2 h 36"/>
              <a:gd name="T38" fmla="*/ 4 w 103"/>
              <a:gd name="T39" fmla="*/ 2 h 36"/>
              <a:gd name="T40" fmla="*/ 4 w 103"/>
              <a:gd name="T41" fmla="*/ 2 h 36"/>
              <a:gd name="T42" fmla="*/ 4 w 103"/>
              <a:gd name="T43" fmla="*/ 2 h 36"/>
              <a:gd name="T44" fmla="*/ 4 w 103"/>
              <a:gd name="T45" fmla="*/ 2 h 36"/>
              <a:gd name="T46" fmla="*/ 4 w 103"/>
              <a:gd name="T47" fmla="*/ 2 h 36"/>
              <a:gd name="T48" fmla="*/ 4 w 103"/>
              <a:gd name="T49" fmla="*/ 1 h 36"/>
              <a:gd name="T50" fmla="*/ 4 w 103"/>
              <a:gd name="T51" fmla="*/ 1 h 36"/>
              <a:gd name="T52" fmla="*/ 4 w 103"/>
              <a:gd name="T53" fmla="*/ 1 h 36"/>
              <a:gd name="T54" fmla="*/ 4 w 103"/>
              <a:gd name="T55" fmla="*/ 0 h 36"/>
              <a:gd name="T56" fmla="*/ 4 w 103"/>
              <a:gd name="T57" fmla="*/ 0 h 36"/>
              <a:gd name="T58" fmla="*/ 4 w 103"/>
              <a:gd name="T59" fmla="*/ 0 h 36"/>
              <a:gd name="T60" fmla="*/ 13 w 103"/>
              <a:gd name="T61" fmla="*/ 0 h 36"/>
              <a:gd name="T62" fmla="*/ 13 w 103"/>
              <a:gd name="T63" fmla="*/ 2 h 36"/>
              <a:gd name="T64" fmla="*/ 13 w 103"/>
              <a:gd name="T65" fmla="*/ 2 h 36"/>
              <a:gd name="T66" fmla="*/ 13 w 103"/>
              <a:gd name="T67" fmla="*/ 2 h 36"/>
              <a:gd name="T68" fmla="*/ 13 w 103"/>
              <a:gd name="T69" fmla="*/ 4 h 36"/>
              <a:gd name="T70" fmla="*/ 13 w 103"/>
              <a:gd name="T71" fmla="*/ 4 h 36"/>
              <a:gd name="T72" fmla="*/ 14 w 103"/>
              <a:gd name="T73" fmla="*/ 4 h 36"/>
              <a:gd name="T74" fmla="*/ 15 w 103"/>
              <a:gd name="T75" fmla="*/ 4 h 36"/>
              <a:gd name="T76" fmla="*/ 15 w 103"/>
              <a:gd name="T77" fmla="*/ 4 h 36"/>
              <a:gd name="T78" fmla="*/ 15 w 103"/>
              <a:gd name="T79" fmla="*/ 4 h 36"/>
              <a:gd name="T80" fmla="*/ 15 w 103"/>
              <a:gd name="T81" fmla="*/ 4 h 36"/>
              <a:gd name="T82" fmla="*/ 17 w 103"/>
              <a:gd name="T83" fmla="*/ 5 h 36"/>
              <a:gd name="T84" fmla="*/ 17 w 103"/>
              <a:gd name="T85" fmla="*/ 6 h 36"/>
              <a:gd name="T86" fmla="*/ 18 w 103"/>
              <a:gd name="T87" fmla="*/ 6 h 36"/>
              <a:gd name="T88" fmla="*/ 17 w 103"/>
              <a:gd name="T89" fmla="*/ 7 h 36"/>
              <a:gd name="T90" fmla="*/ 17 w 103"/>
              <a:gd name="T91" fmla="*/ 7 h 36"/>
              <a:gd name="T92" fmla="*/ 16 w 103"/>
              <a:gd name="T93" fmla="*/ 8 h 36"/>
              <a:gd name="T94" fmla="*/ 15 w 103"/>
              <a:gd name="T95" fmla="*/ 8 h 36"/>
              <a:gd name="T96" fmla="*/ 15 w 103"/>
              <a:gd name="T97" fmla="*/ 8 h 36"/>
              <a:gd name="T98" fmla="*/ 15 w 103"/>
              <a:gd name="T99" fmla="*/ 8 h 36"/>
              <a:gd name="T100" fmla="*/ 15 w 103"/>
              <a:gd name="T101" fmla="*/ 8 h 36"/>
              <a:gd name="T102" fmla="*/ 15 w 103"/>
              <a:gd name="T103" fmla="*/ 8 h 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03" h="36">
                <a:moveTo>
                  <a:pt x="89" y="36"/>
                </a:moveTo>
                <a:lnTo>
                  <a:pt x="12" y="36"/>
                </a:lnTo>
                <a:lnTo>
                  <a:pt x="11" y="36"/>
                </a:lnTo>
                <a:lnTo>
                  <a:pt x="8" y="36"/>
                </a:lnTo>
                <a:lnTo>
                  <a:pt x="5" y="35"/>
                </a:lnTo>
                <a:lnTo>
                  <a:pt x="2" y="33"/>
                </a:lnTo>
                <a:lnTo>
                  <a:pt x="1" y="32"/>
                </a:lnTo>
                <a:lnTo>
                  <a:pt x="0" y="29"/>
                </a:lnTo>
                <a:lnTo>
                  <a:pt x="0" y="26"/>
                </a:lnTo>
                <a:lnTo>
                  <a:pt x="0" y="25"/>
                </a:lnTo>
                <a:lnTo>
                  <a:pt x="1" y="24"/>
                </a:lnTo>
                <a:lnTo>
                  <a:pt x="2" y="22"/>
                </a:lnTo>
                <a:lnTo>
                  <a:pt x="4" y="21"/>
                </a:lnTo>
                <a:lnTo>
                  <a:pt x="8" y="19"/>
                </a:lnTo>
                <a:lnTo>
                  <a:pt x="9" y="18"/>
                </a:lnTo>
                <a:lnTo>
                  <a:pt x="12" y="18"/>
                </a:lnTo>
                <a:lnTo>
                  <a:pt x="18" y="17"/>
                </a:lnTo>
                <a:lnTo>
                  <a:pt x="22" y="15"/>
                </a:lnTo>
                <a:lnTo>
                  <a:pt x="25" y="12"/>
                </a:lnTo>
                <a:lnTo>
                  <a:pt x="25" y="11"/>
                </a:lnTo>
                <a:lnTo>
                  <a:pt x="26" y="10"/>
                </a:lnTo>
                <a:lnTo>
                  <a:pt x="26" y="8"/>
                </a:lnTo>
                <a:lnTo>
                  <a:pt x="26" y="7"/>
                </a:lnTo>
                <a:lnTo>
                  <a:pt x="26" y="3"/>
                </a:lnTo>
                <a:lnTo>
                  <a:pt x="26" y="1"/>
                </a:lnTo>
                <a:lnTo>
                  <a:pt x="26" y="0"/>
                </a:lnTo>
                <a:lnTo>
                  <a:pt x="76" y="0"/>
                </a:lnTo>
                <a:lnTo>
                  <a:pt x="76" y="10"/>
                </a:lnTo>
                <a:lnTo>
                  <a:pt x="76" y="11"/>
                </a:lnTo>
                <a:lnTo>
                  <a:pt x="78" y="12"/>
                </a:lnTo>
                <a:lnTo>
                  <a:pt x="78" y="14"/>
                </a:lnTo>
                <a:lnTo>
                  <a:pt x="79" y="15"/>
                </a:lnTo>
                <a:lnTo>
                  <a:pt x="83" y="18"/>
                </a:lnTo>
                <a:lnTo>
                  <a:pt x="86" y="18"/>
                </a:lnTo>
                <a:lnTo>
                  <a:pt x="89" y="18"/>
                </a:lnTo>
                <a:lnTo>
                  <a:pt x="93" y="19"/>
                </a:lnTo>
                <a:lnTo>
                  <a:pt x="97" y="21"/>
                </a:lnTo>
                <a:lnTo>
                  <a:pt x="100" y="24"/>
                </a:lnTo>
                <a:lnTo>
                  <a:pt x="103" y="26"/>
                </a:lnTo>
                <a:lnTo>
                  <a:pt x="100" y="31"/>
                </a:lnTo>
                <a:lnTo>
                  <a:pt x="97" y="32"/>
                </a:lnTo>
                <a:lnTo>
                  <a:pt x="95" y="35"/>
                </a:lnTo>
                <a:lnTo>
                  <a:pt x="89" y="3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72" name="Freeform 792"/>
          <xdr:cNvSpPr>
            <a:spLocks/>
          </xdr:cNvSpPr>
        </xdr:nvSpPr>
        <xdr:spPr bwMode="auto">
          <a:xfrm flipH="1">
            <a:off x="2902" y="4936"/>
            <a:ext cx="57" cy="22"/>
          </a:xfrm>
          <a:custGeom>
            <a:avLst/>
            <a:gdLst>
              <a:gd name="T0" fmla="*/ 15 w 103"/>
              <a:gd name="T1" fmla="*/ 8 h 36"/>
              <a:gd name="T2" fmla="*/ 2 w 103"/>
              <a:gd name="T3" fmla="*/ 8 h 36"/>
              <a:gd name="T4" fmla="*/ 2 w 103"/>
              <a:gd name="T5" fmla="*/ 8 h 36"/>
              <a:gd name="T6" fmla="*/ 1 w 103"/>
              <a:gd name="T7" fmla="*/ 8 h 36"/>
              <a:gd name="T8" fmla="*/ 1 w 103"/>
              <a:gd name="T9" fmla="*/ 8 h 36"/>
              <a:gd name="T10" fmla="*/ 1 w 103"/>
              <a:gd name="T11" fmla="*/ 7 h 36"/>
              <a:gd name="T12" fmla="*/ 1 w 103"/>
              <a:gd name="T13" fmla="*/ 7 h 36"/>
              <a:gd name="T14" fmla="*/ 0 w 103"/>
              <a:gd name="T15" fmla="*/ 7 h 36"/>
              <a:gd name="T16" fmla="*/ 0 w 103"/>
              <a:gd name="T17" fmla="*/ 6 h 36"/>
              <a:gd name="T18" fmla="*/ 0 w 103"/>
              <a:gd name="T19" fmla="*/ 6 h 36"/>
              <a:gd name="T20" fmla="*/ 1 w 103"/>
              <a:gd name="T21" fmla="*/ 6 h 36"/>
              <a:gd name="T22" fmla="*/ 1 w 103"/>
              <a:gd name="T23" fmla="*/ 5 h 36"/>
              <a:gd name="T24" fmla="*/ 1 w 103"/>
              <a:gd name="T25" fmla="*/ 5 h 36"/>
              <a:gd name="T26" fmla="*/ 1 w 103"/>
              <a:gd name="T27" fmla="*/ 4 h 36"/>
              <a:gd name="T28" fmla="*/ 2 w 103"/>
              <a:gd name="T29" fmla="*/ 4 h 36"/>
              <a:gd name="T30" fmla="*/ 2 w 103"/>
              <a:gd name="T31" fmla="*/ 4 h 36"/>
              <a:gd name="T32" fmla="*/ 3 w 103"/>
              <a:gd name="T33" fmla="*/ 4 h 36"/>
              <a:gd name="T34" fmla="*/ 4 w 103"/>
              <a:gd name="T35" fmla="*/ 4 h 36"/>
              <a:gd name="T36" fmla="*/ 4 w 103"/>
              <a:gd name="T37" fmla="*/ 2 h 36"/>
              <a:gd name="T38" fmla="*/ 4 w 103"/>
              <a:gd name="T39" fmla="*/ 2 h 36"/>
              <a:gd name="T40" fmla="*/ 4 w 103"/>
              <a:gd name="T41" fmla="*/ 2 h 36"/>
              <a:gd name="T42" fmla="*/ 4 w 103"/>
              <a:gd name="T43" fmla="*/ 2 h 36"/>
              <a:gd name="T44" fmla="*/ 4 w 103"/>
              <a:gd name="T45" fmla="*/ 2 h 36"/>
              <a:gd name="T46" fmla="*/ 4 w 103"/>
              <a:gd name="T47" fmla="*/ 2 h 36"/>
              <a:gd name="T48" fmla="*/ 4 w 103"/>
              <a:gd name="T49" fmla="*/ 1 h 36"/>
              <a:gd name="T50" fmla="*/ 4 w 103"/>
              <a:gd name="T51" fmla="*/ 1 h 36"/>
              <a:gd name="T52" fmla="*/ 4 w 103"/>
              <a:gd name="T53" fmla="*/ 1 h 36"/>
              <a:gd name="T54" fmla="*/ 4 w 103"/>
              <a:gd name="T55" fmla="*/ 0 h 36"/>
              <a:gd name="T56" fmla="*/ 4 w 103"/>
              <a:gd name="T57" fmla="*/ 0 h 36"/>
              <a:gd name="T58" fmla="*/ 4 w 103"/>
              <a:gd name="T59" fmla="*/ 0 h 36"/>
              <a:gd name="T60" fmla="*/ 13 w 103"/>
              <a:gd name="T61" fmla="*/ 0 h 36"/>
              <a:gd name="T62" fmla="*/ 13 w 103"/>
              <a:gd name="T63" fmla="*/ 2 h 36"/>
              <a:gd name="T64" fmla="*/ 13 w 103"/>
              <a:gd name="T65" fmla="*/ 2 h 36"/>
              <a:gd name="T66" fmla="*/ 13 w 103"/>
              <a:gd name="T67" fmla="*/ 2 h 36"/>
              <a:gd name="T68" fmla="*/ 13 w 103"/>
              <a:gd name="T69" fmla="*/ 4 h 36"/>
              <a:gd name="T70" fmla="*/ 13 w 103"/>
              <a:gd name="T71" fmla="*/ 4 h 36"/>
              <a:gd name="T72" fmla="*/ 14 w 103"/>
              <a:gd name="T73" fmla="*/ 4 h 36"/>
              <a:gd name="T74" fmla="*/ 15 w 103"/>
              <a:gd name="T75" fmla="*/ 4 h 36"/>
              <a:gd name="T76" fmla="*/ 15 w 103"/>
              <a:gd name="T77" fmla="*/ 4 h 36"/>
              <a:gd name="T78" fmla="*/ 15 w 103"/>
              <a:gd name="T79" fmla="*/ 4 h 36"/>
              <a:gd name="T80" fmla="*/ 15 w 103"/>
              <a:gd name="T81" fmla="*/ 4 h 36"/>
              <a:gd name="T82" fmla="*/ 17 w 103"/>
              <a:gd name="T83" fmla="*/ 5 h 36"/>
              <a:gd name="T84" fmla="*/ 17 w 103"/>
              <a:gd name="T85" fmla="*/ 6 h 36"/>
              <a:gd name="T86" fmla="*/ 18 w 103"/>
              <a:gd name="T87" fmla="*/ 6 h 36"/>
              <a:gd name="T88" fmla="*/ 17 w 103"/>
              <a:gd name="T89" fmla="*/ 7 h 36"/>
              <a:gd name="T90" fmla="*/ 17 w 103"/>
              <a:gd name="T91" fmla="*/ 7 h 36"/>
              <a:gd name="T92" fmla="*/ 16 w 103"/>
              <a:gd name="T93" fmla="*/ 8 h 36"/>
              <a:gd name="T94" fmla="*/ 15 w 103"/>
              <a:gd name="T95" fmla="*/ 8 h 36"/>
              <a:gd name="T96" fmla="*/ 15 w 103"/>
              <a:gd name="T97" fmla="*/ 8 h 36"/>
              <a:gd name="T98" fmla="*/ 15 w 103"/>
              <a:gd name="T99" fmla="*/ 8 h 36"/>
              <a:gd name="T100" fmla="*/ 15 w 103"/>
              <a:gd name="T101" fmla="*/ 8 h 36"/>
              <a:gd name="T102" fmla="*/ 15 w 103"/>
              <a:gd name="T103" fmla="*/ 8 h 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03" h="36">
                <a:moveTo>
                  <a:pt x="89" y="36"/>
                </a:moveTo>
                <a:lnTo>
                  <a:pt x="12" y="36"/>
                </a:lnTo>
                <a:lnTo>
                  <a:pt x="11" y="36"/>
                </a:lnTo>
                <a:lnTo>
                  <a:pt x="8" y="36"/>
                </a:lnTo>
                <a:lnTo>
                  <a:pt x="5" y="35"/>
                </a:lnTo>
                <a:lnTo>
                  <a:pt x="2" y="33"/>
                </a:lnTo>
                <a:lnTo>
                  <a:pt x="1" y="32"/>
                </a:lnTo>
                <a:lnTo>
                  <a:pt x="0" y="29"/>
                </a:lnTo>
                <a:lnTo>
                  <a:pt x="0" y="26"/>
                </a:lnTo>
                <a:lnTo>
                  <a:pt x="0" y="25"/>
                </a:lnTo>
                <a:lnTo>
                  <a:pt x="1" y="24"/>
                </a:lnTo>
                <a:lnTo>
                  <a:pt x="2" y="22"/>
                </a:lnTo>
                <a:lnTo>
                  <a:pt x="4" y="21"/>
                </a:lnTo>
                <a:lnTo>
                  <a:pt x="8" y="19"/>
                </a:lnTo>
                <a:lnTo>
                  <a:pt x="9" y="18"/>
                </a:lnTo>
                <a:lnTo>
                  <a:pt x="12" y="18"/>
                </a:lnTo>
                <a:lnTo>
                  <a:pt x="18" y="17"/>
                </a:lnTo>
                <a:lnTo>
                  <a:pt x="22" y="15"/>
                </a:lnTo>
                <a:lnTo>
                  <a:pt x="25" y="12"/>
                </a:lnTo>
                <a:lnTo>
                  <a:pt x="25" y="11"/>
                </a:lnTo>
                <a:lnTo>
                  <a:pt x="26" y="10"/>
                </a:lnTo>
                <a:lnTo>
                  <a:pt x="26" y="8"/>
                </a:lnTo>
                <a:lnTo>
                  <a:pt x="26" y="7"/>
                </a:lnTo>
                <a:lnTo>
                  <a:pt x="26" y="3"/>
                </a:lnTo>
                <a:lnTo>
                  <a:pt x="26" y="1"/>
                </a:lnTo>
                <a:lnTo>
                  <a:pt x="26" y="0"/>
                </a:lnTo>
                <a:lnTo>
                  <a:pt x="76" y="0"/>
                </a:lnTo>
                <a:lnTo>
                  <a:pt x="76" y="10"/>
                </a:lnTo>
                <a:lnTo>
                  <a:pt x="76" y="11"/>
                </a:lnTo>
                <a:lnTo>
                  <a:pt x="78" y="12"/>
                </a:lnTo>
                <a:lnTo>
                  <a:pt x="78" y="14"/>
                </a:lnTo>
                <a:lnTo>
                  <a:pt x="79" y="15"/>
                </a:lnTo>
                <a:lnTo>
                  <a:pt x="83" y="18"/>
                </a:lnTo>
                <a:lnTo>
                  <a:pt x="86" y="18"/>
                </a:lnTo>
                <a:lnTo>
                  <a:pt x="89" y="18"/>
                </a:lnTo>
                <a:lnTo>
                  <a:pt x="93" y="19"/>
                </a:lnTo>
                <a:lnTo>
                  <a:pt x="97" y="21"/>
                </a:lnTo>
                <a:lnTo>
                  <a:pt x="100" y="24"/>
                </a:lnTo>
                <a:lnTo>
                  <a:pt x="103" y="26"/>
                </a:lnTo>
                <a:lnTo>
                  <a:pt x="100" y="31"/>
                </a:lnTo>
                <a:lnTo>
                  <a:pt x="97" y="32"/>
                </a:lnTo>
                <a:lnTo>
                  <a:pt x="95" y="35"/>
                </a:lnTo>
                <a:lnTo>
                  <a:pt x="89" y="3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73" name="Rectangle 793"/>
          <xdr:cNvSpPr>
            <a:spLocks noChangeArrowheads="1"/>
          </xdr:cNvSpPr>
        </xdr:nvSpPr>
        <xdr:spPr bwMode="auto">
          <a:xfrm flipH="1">
            <a:off x="2919" y="4934"/>
            <a:ext cx="24" cy="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74" name="Rectangle 794"/>
          <xdr:cNvSpPr>
            <a:spLocks noChangeArrowheads="1"/>
          </xdr:cNvSpPr>
        </xdr:nvSpPr>
        <xdr:spPr bwMode="auto">
          <a:xfrm flipH="1">
            <a:off x="2919" y="4934"/>
            <a:ext cx="24" cy="2"/>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75" name="Rectangle 795"/>
          <xdr:cNvSpPr>
            <a:spLocks noChangeArrowheads="1"/>
          </xdr:cNvSpPr>
        </xdr:nvSpPr>
        <xdr:spPr bwMode="auto">
          <a:xfrm flipH="1">
            <a:off x="2919" y="4923"/>
            <a:ext cx="24" cy="1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76" name="Rectangle 796"/>
          <xdr:cNvSpPr>
            <a:spLocks noChangeArrowheads="1"/>
          </xdr:cNvSpPr>
        </xdr:nvSpPr>
        <xdr:spPr bwMode="auto">
          <a:xfrm flipH="1">
            <a:off x="2919" y="4923"/>
            <a:ext cx="24" cy="11"/>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77" name="Freeform 797"/>
          <xdr:cNvSpPr>
            <a:spLocks/>
          </xdr:cNvSpPr>
        </xdr:nvSpPr>
        <xdr:spPr bwMode="auto">
          <a:xfrm flipH="1">
            <a:off x="2908" y="4821"/>
            <a:ext cx="45" cy="117"/>
          </a:xfrm>
          <a:custGeom>
            <a:avLst/>
            <a:gdLst>
              <a:gd name="T0" fmla="*/ 0 w 81"/>
              <a:gd name="T1" fmla="*/ 42 h 196"/>
              <a:gd name="T2" fmla="*/ 14 w 81"/>
              <a:gd name="T3" fmla="*/ 42 h 196"/>
              <a:gd name="T4" fmla="*/ 14 w 81"/>
              <a:gd name="T5" fmla="*/ 15 h 196"/>
              <a:gd name="T6" fmla="*/ 11 w 81"/>
              <a:gd name="T7" fmla="*/ 4 h 196"/>
              <a:gd name="T8" fmla="*/ 11 w 81"/>
              <a:gd name="T9" fmla="*/ 0 h 196"/>
              <a:gd name="T10" fmla="*/ 3 w 81"/>
              <a:gd name="T11" fmla="*/ 0 h 196"/>
              <a:gd name="T12" fmla="*/ 3 w 81"/>
              <a:gd name="T13" fmla="*/ 4 h 196"/>
              <a:gd name="T14" fmla="*/ 0 w 81"/>
              <a:gd name="T15" fmla="*/ 15 h 196"/>
              <a:gd name="T16" fmla="*/ 0 w 81"/>
              <a:gd name="T17" fmla="*/ 42 h 19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81" h="196">
                <a:moveTo>
                  <a:pt x="0" y="196"/>
                </a:moveTo>
                <a:lnTo>
                  <a:pt x="81" y="196"/>
                </a:lnTo>
                <a:lnTo>
                  <a:pt x="81" y="71"/>
                </a:lnTo>
                <a:lnTo>
                  <a:pt x="62" y="17"/>
                </a:lnTo>
                <a:lnTo>
                  <a:pt x="62" y="0"/>
                </a:lnTo>
                <a:lnTo>
                  <a:pt x="20" y="0"/>
                </a:lnTo>
                <a:lnTo>
                  <a:pt x="20" y="17"/>
                </a:lnTo>
                <a:lnTo>
                  <a:pt x="0" y="71"/>
                </a:lnTo>
                <a:lnTo>
                  <a:pt x="0" y="196"/>
                </a:lnTo>
                <a:close/>
              </a:path>
            </a:pathLst>
          </a:cu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78" name="Freeform 798"/>
          <xdr:cNvSpPr>
            <a:spLocks/>
          </xdr:cNvSpPr>
        </xdr:nvSpPr>
        <xdr:spPr bwMode="auto">
          <a:xfrm flipH="1">
            <a:off x="2908" y="4821"/>
            <a:ext cx="45" cy="117"/>
          </a:xfrm>
          <a:custGeom>
            <a:avLst/>
            <a:gdLst>
              <a:gd name="T0" fmla="*/ 0 w 81"/>
              <a:gd name="T1" fmla="*/ 42 h 196"/>
              <a:gd name="T2" fmla="*/ 14 w 81"/>
              <a:gd name="T3" fmla="*/ 42 h 196"/>
              <a:gd name="T4" fmla="*/ 14 w 81"/>
              <a:gd name="T5" fmla="*/ 15 h 196"/>
              <a:gd name="T6" fmla="*/ 11 w 81"/>
              <a:gd name="T7" fmla="*/ 4 h 196"/>
              <a:gd name="T8" fmla="*/ 11 w 81"/>
              <a:gd name="T9" fmla="*/ 0 h 196"/>
              <a:gd name="T10" fmla="*/ 3 w 81"/>
              <a:gd name="T11" fmla="*/ 0 h 196"/>
              <a:gd name="T12" fmla="*/ 3 w 81"/>
              <a:gd name="T13" fmla="*/ 4 h 196"/>
              <a:gd name="T14" fmla="*/ 0 w 81"/>
              <a:gd name="T15" fmla="*/ 15 h 196"/>
              <a:gd name="T16" fmla="*/ 0 w 81"/>
              <a:gd name="T17" fmla="*/ 42 h 19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81" h="196">
                <a:moveTo>
                  <a:pt x="0" y="196"/>
                </a:moveTo>
                <a:lnTo>
                  <a:pt x="81" y="196"/>
                </a:lnTo>
                <a:lnTo>
                  <a:pt x="81" y="71"/>
                </a:lnTo>
                <a:lnTo>
                  <a:pt x="62" y="17"/>
                </a:lnTo>
                <a:lnTo>
                  <a:pt x="62" y="0"/>
                </a:lnTo>
                <a:lnTo>
                  <a:pt x="20" y="0"/>
                </a:lnTo>
                <a:lnTo>
                  <a:pt x="20" y="17"/>
                </a:lnTo>
                <a:lnTo>
                  <a:pt x="0" y="71"/>
                </a:lnTo>
                <a:lnTo>
                  <a:pt x="0" y="196"/>
                </a:lnTo>
                <a:close/>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79" name="Rectangle 799"/>
          <xdr:cNvSpPr>
            <a:spLocks noChangeArrowheads="1"/>
          </xdr:cNvSpPr>
        </xdr:nvSpPr>
        <xdr:spPr bwMode="auto">
          <a:xfrm flipH="1">
            <a:off x="2819" y="5026"/>
            <a:ext cx="26" cy="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80" name="Rectangle 800"/>
          <xdr:cNvSpPr>
            <a:spLocks noChangeArrowheads="1"/>
          </xdr:cNvSpPr>
        </xdr:nvSpPr>
        <xdr:spPr bwMode="auto">
          <a:xfrm flipH="1">
            <a:off x="2819" y="5026"/>
            <a:ext cx="26" cy="65"/>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81" name="Freeform 801"/>
          <xdr:cNvSpPr>
            <a:spLocks/>
          </xdr:cNvSpPr>
        </xdr:nvSpPr>
        <xdr:spPr bwMode="auto">
          <a:xfrm flipH="1">
            <a:off x="2803" y="5004"/>
            <a:ext cx="58" cy="22"/>
          </a:xfrm>
          <a:custGeom>
            <a:avLst/>
            <a:gdLst>
              <a:gd name="T0" fmla="*/ 15 w 105"/>
              <a:gd name="T1" fmla="*/ 8 h 38"/>
              <a:gd name="T2" fmla="*/ 2 w 105"/>
              <a:gd name="T3" fmla="*/ 8 h 38"/>
              <a:gd name="T4" fmla="*/ 2 w 105"/>
              <a:gd name="T5" fmla="*/ 8 h 38"/>
              <a:gd name="T6" fmla="*/ 2 w 105"/>
              <a:gd name="T7" fmla="*/ 8 h 38"/>
              <a:gd name="T8" fmla="*/ 1 w 105"/>
              <a:gd name="T9" fmla="*/ 7 h 38"/>
              <a:gd name="T10" fmla="*/ 1 w 105"/>
              <a:gd name="T11" fmla="*/ 7 h 38"/>
              <a:gd name="T12" fmla="*/ 1 w 105"/>
              <a:gd name="T13" fmla="*/ 7 h 38"/>
              <a:gd name="T14" fmla="*/ 1 w 105"/>
              <a:gd name="T15" fmla="*/ 6 h 38"/>
              <a:gd name="T16" fmla="*/ 1 w 105"/>
              <a:gd name="T17" fmla="*/ 6 h 38"/>
              <a:gd name="T18" fmla="*/ 0 w 105"/>
              <a:gd name="T19" fmla="*/ 5 h 38"/>
              <a:gd name="T20" fmla="*/ 1 w 105"/>
              <a:gd name="T21" fmla="*/ 5 h 38"/>
              <a:gd name="T22" fmla="*/ 1 w 105"/>
              <a:gd name="T23" fmla="*/ 5 h 38"/>
              <a:gd name="T24" fmla="*/ 1 w 105"/>
              <a:gd name="T25" fmla="*/ 5 h 38"/>
              <a:gd name="T26" fmla="*/ 1 w 105"/>
              <a:gd name="T27" fmla="*/ 5 h 38"/>
              <a:gd name="T28" fmla="*/ 1 w 105"/>
              <a:gd name="T29" fmla="*/ 4 h 38"/>
              <a:gd name="T30" fmla="*/ 2 w 105"/>
              <a:gd name="T31" fmla="*/ 4 h 38"/>
              <a:gd name="T32" fmla="*/ 2 w 105"/>
              <a:gd name="T33" fmla="*/ 4 h 38"/>
              <a:gd name="T34" fmla="*/ 3 w 105"/>
              <a:gd name="T35" fmla="*/ 3 h 38"/>
              <a:gd name="T36" fmla="*/ 4 w 105"/>
              <a:gd name="T37" fmla="*/ 3 h 38"/>
              <a:gd name="T38" fmla="*/ 4 w 105"/>
              <a:gd name="T39" fmla="*/ 3 h 38"/>
              <a:gd name="T40" fmla="*/ 4 w 105"/>
              <a:gd name="T41" fmla="*/ 2 h 38"/>
              <a:gd name="T42" fmla="*/ 4 w 105"/>
              <a:gd name="T43" fmla="*/ 2 h 38"/>
              <a:gd name="T44" fmla="*/ 4 w 105"/>
              <a:gd name="T45" fmla="*/ 2 h 38"/>
              <a:gd name="T46" fmla="*/ 4 w 105"/>
              <a:gd name="T47" fmla="*/ 2 h 38"/>
              <a:gd name="T48" fmla="*/ 4 w 105"/>
              <a:gd name="T49" fmla="*/ 2 h 38"/>
              <a:gd name="T50" fmla="*/ 4 w 105"/>
              <a:gd name="T51" fmla="*/ 1 h 38"/>
              <a:gd name="T52" fmla="*/ 4 w 105"/>
              <a:gd name="T53" fmla="*/ 1 h 38"/>
              <a:gd name="T54" fmla="*/ 4 w 105"/>
              <a:gd name="T55" fmla="*/ 1 h 38"/>
              <a:gd name="T56" fmla="*/ 4 w 105"/>
              <a:gd name="T57" fmla="*/ 1 h 38"/>
              <a:gd name="T58" fmla="*/ 4 w 105"/>
              <a:gd name="T59" fmla="*/ 0 h 38"/>
              <a:gd name="T60" fmla="*/ 4 w 105"/>
              <a:gd name="T61" fmla="*/ 1 h 38"/>
              <a:gd name="T62" fmla="*/ 4 w 105"/>
              <a:gd name="T63" fmla="*/ 1 h 38"/>
              <a:gd name="T64" fmla="*/ 13 w 105"/>
              <a:gd name="T65" fmla="*/ 1 h 38"/>
              <a:gd name="T66" fmla="*/ 13 w 105"/>
              <a:gd name="T67" fmla="*/ 2 h 38"/>
              <a:gd name="T68" fmla="*/ 13 w 105"/>
              <a:gd name="T69" fmla="*/ 2 h 38"/>
              <a:gd name="T70" fmla="*/ 13 w 105"/>
              <a:gd name="T71" fmla="*/ 3 h 38"/>
              <a:gd name="T72" fmla="*/ 14 w 105"/>
              <a:gd name="T73" fmla="*/ 3 h 38"/>
              <a:gd name="T74" fmla="*/ 14 w 105"/>
              <a:gd name="T75" fmla="*/ 3 h 38"/>
              <a:gd name="T76" fmla="*/ 15 w 105"/>
              <a:gd name="T77" fmla="*/ 3 h 38"/>
              <a:gd name="T78" fmla="*/ 15 w 105"/>
              <a:gd name="T79" fmla="*/ 3 h 38"/>
              <a:gd name="T80" fmla="*/ 15 w 105"/>
              <a:gd name="T81" fmla="*/ 4 h 38"/>
              <a:gd name="T82" fmla="*/ 15 w 105"/>
              <a:gd name="T83" fmla="*/ 4 h 38"/>
              <a:gd name="T84" fmla="*/ 16 w 105"/>
              <a:gd name="T85" fmla="*/ 4 h 38"/>
              <a:gd name="T86" fmla="*/ 17 w 105"/>
              <a:gd name="T87" fmla="*/ 5 h 38"/>
              <a:gd name="T88" fmla="*/ 17 w 105"/>
              <a:gd name="T89" fmla="*/ 5 h 38"/>
              <a:gd name="T90" fmla="*/ 18 w 105"/>
              <a:gd name="T91" fmla="*/ 5 h 38"/>
              <a:gd name="T92" fmla="*/ 18 w 105"/>
              <a:gd name="T93" fmla="*/ 5 h 38"/>
              <a:gd name="T94" fmla="*/ 17 w 105"/>
              <a:gd name="T95" fmla="*/ 6 h 38"/>
              <a:gd name="T96" fmla="*/ 17 w 105"/>
              <a:gd name="T97" fmla="*/ 7 h 38"/>
              <a:gd name="T98" fmla="*/ 16 w 105"/>
              <a:gd name="T99" fmla="*/ 7 h 38"/>
              <a:gd name="T100" fmla="*/ 15 w 105"/>
              <a:gd name="T101" fmla="*/ 8 h 38"/>
              <a:gd name="T102" fmla="*/ 15 w 105"/>
              <a:gd name="T103" fmla="*/ 8 h 38"/>
              <a:gd name="T104" fmla="*/ 15 w 105"/>
              <a:gd name="T105" fmla="*/ 8 h 38"/>
              <a:gd name="T106" fmla="*/ 15 w 105"/>
              <a:gd name="T107" fmla="*/ 8 h 38"/>
              <a:gd name="T108" fmla="*/ 15 w 105"/>
              <a:gd name="T109" fmla="*/ 8 h 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5" h="38">
                <a:moveTo>
                  <a:pt x="92" y="38"/>
                </a:moveTo>
                <a:lnTo>
                  <a:pt x="14" y="38"/>
                </a:lnTo>
                <a:lnTo>
                  <a:pt x="11" y="38"/>
                </a:lnTo>
                <a:lnTo>
                  <a:pt x="10" y="38"/>
                </a:lnTo>
                <a:lnTo>
                  <a:pt x="8" y="37"/>
                </a:lnTo>
                <a:lnTo>
                  <a:pt x="5" y="37"/>
                </a:lnTo>
                <a:lnTo>
                  <a:pt x="3" y="34"/>
                </a:lnTo>
                <a:lnTo>
                  <a:pt x="1" y="32"/>
                </a:lnTo>
                <a:lnTo>
                  <a:pt x="1" y="31"/>
                </a:lnTo>
                <a:lnTo>
                  <a:pt x="0" y="28"/>
                </a:lnTo>
                <a:lnTo>
                  <a:pt x="1" y="27"/>
                </a:lnTo>
                <a:lnTo>
                  <a:pt x="1" y="25"/>
                </a:lnTo>
                <a:lnTo>
                  <a:pt x="3" y="23"/>
                </a:lnTo>
                <a:lnTo>
                  <a:pt x="4" y="23"/>
                </a:lnTo>
                <a:lnTo>
                  <a:pt x="8" y="20"/>
                </a:lnTo>
                <a:lnTo>
                  <a:pt x="11" y="20"/>
                </a:lnTo>
                <a:lnTo>
                  <a:pt x="14" y="20"/>
                </a:lnTo>
                <a:lnTo>
                  <a:pt x="18" y="18"/>
                </a:lnTo>
                <a:lnTo>
                  <a:pt x="22" y="16"/>
                </a:lnTo>
                <a:lnTo>
                  <a:pt x="25" y="13"/>
                </a:lnTo>
                <a:lnTo>
                  <a:pt x="26" y="11"/>
                </a:lnTo>
                <a:lnTo>
                  <a:pt x="26" y="10"/>
                </a:lnTo>
                <a:lnTo>
                  <a:pt x="26" y="9"/>
                </a:lnTo>
                <a:lnTo>
                  <a:pt x="26" y="7"/>
                </a:lnTo>
                <a:lnTo>
                  <a:pt x="26" y="4"/>
                </a:lnTo>
                <a:lnTo>
                  <a:pt x="26" y="2"/>
                </a:lnTo>
                <a:lnTo>
                  <a:pt x="26" y="0"/>
                </a:lnTo>
                <a:lnTo>
                  <a:pt x="26" y="2"/>
                </a:lnTo>
                <a:lnTo>
                  <a:pt x="78" y="2"/>
                </a:lnTo>
                <a:lnTo>
                  <a:pt x="78" y="10"/>
                </a:lnTo>
                <a:lnTo>
                  <a:pt x="80" y="11"/>
                </a:lnTo>
                <a:lnTo>
                  <a:pt x="80" y="13"/>
                </a:lnTo>
                <a:lnTo>
                  <a:pt x="81" y="16"/>
                </a:lnTo>
                <a:lnTo>
                  <a:pt x="82" y="17"/>
                </a:lnTo>
                <a:lnTo>
                  <a:pt x="87" y="18"/>
                </a:lnTo>
                <a:lnTo>
                  <a:pt x="88" y="18"/>
                </a:lnTo>
                <a:lnTo>
                  <a:pt x="91" y="20"/>
                </a:lnTo>
                <a:lnTo>
                  <a:pt x="92" y="20"/>
                </a:lnTo>
                <a:lnTo>
                  <a:pt x="96" y="20"/>
                </a:lnTo>
                <a:lnTo>
                  <a:pt x="101" y="23"/>
                </a:lnTo>
                <a:lnTo>
                  <a:pt x="103" y="25"/>
                </a:lnTo>
                <a:lnTo>
                  <a:pt x="105" y="27"/>
                </a:lnTo>
                <a:lnTo>
                  <a:pt x="105" y="28"/>
                </a:lnTo>
                <a:lnTo>
                  <a:pt x="103" y="31"/>
                </a:lnTo>
                <a:lnTo>
                  <a:pt x="101" y="34"/>
                </a:lnTo>
                <a:lnTo>
                  <a:pt x="96" y="37"/>
                </a:lnTo>
                <a:lnTo>
                  <a:pt x="92" y="38"/>
                </a:lnTo>
                <a:lnTo>
                  <a:pt x="91" y="38"/>
                </a:lnTo>
                <a:lnTo>
                  <a:pt x="92" y="3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82" name="Freeform 802"/>
          <xdr:cNvSpPr>
            <a:spLocks/>
          </xdr:cNvSpPr>
        </xdr:nvSpPr>
        <xdr:spPr bwMode="auto">
          <a:xfrm flipH="1">
            <a:off x="2803" y="5004"/>
            <a:ext cx="58" cy="22"/>
          </a:xfrm>
          <a:custGeom>
            <a:avLst/>
            <a:gdLst>
              <a:gd name="T0" fmla="*/ 15 w 105"/>
              <a:gd name="T1" fmla="*/ 8 h 38"/>
              <a:gd name="T2" fmla="*/ 2 w 105"/>
              <a:gd name="T3" fmla="*/ 8 h 38"/>
              <a:gd name="T4" fmla="*/ 2 w 105"/>
              <a:gd name="T5" fmla="*/ 8 h 38"/>
              <a:gd name="T6" fmla="*/ 2 w 105"/>
              <a:gd name="T7" fmla="*/ 8 h 38"/>
              <a:gd name="T8" fmla="*/ 1 w 105"/>
              <a:gd name="T9" fmla="*/ 7 h 38"/>
              <a:gd name="T10" fmla="*/ 1 w 105"/>
              <a:gd name="T11" fmla="*/ 7 h 38"/>
              <a:gd name="T12" fmla="*/ 1 w 105"/>
              <a:gd name="T13" fmla="*/ 7 h 38"/>
              <a:gd name="T14" fmla="*/ 1 w 105"/>
              <a:gd name="T15" fmla="*/ 6 h 38"/>
              <a:gd name="T16" fmla="*/ 1 w 105"/>
              <a:gd name="T17" fmla="*/ 6 h 38"/>
              <a:gd name="T18" fmla="*/ 0 w 105"/>
              <a:gd name="T19" fmla="*/ 5 h 38"/>
              <a:gd name="T20" fmla="*/ 1 w 105"/>
              <a:gd name="T21" fmla="*/ 5 h 38"/>
              <a:gd name="T22" fmla="*/ 1 w 105"/>
              <a:gd name="T23" fmla="*/ 5 h 38"/>
              <a:gd name="T24" fmla="*/ 1 w 105"/>
              <a:gd name="T25" fmla="*/ 5 h 38"/>
              <a:gd name="T26" fmla="*/ 1 w 105"/>
              <a:gd name="T27" fmla="*/ 5 h 38"/>
              <a:gd name="T28" fmla="*/ 1 w 105"/>
              <a:gd name="T29" fmla="*/ 4 h 38"/>
              <a:gd name="T30" fmla="*/ 2 w 105"/>
              <a:gd name="T31" fmla="*/ 4 h 38"/>
              <a:gd name="T32" fmla="*/ 2 w 105"/>
              <a:gd name="T33" fmla="*/ 4 h 38"/>
              <a:gd name="T34" fmla="*/ 3 w 105"/>
              <a:gd name="T35" fmla="*/ 3 h 38"/>
              <a:gd name="T36" fmla="*/ 4 w 105"/>
              <a:gd name="T37" fmla="*/ 3 h 38"/>
              <a:gd name="T38" fmla="*/ 4 w 105"/>
              <a:gd name="T39" fmla="*/ 3 h 38"/>
              <a:gd name="T40" fmla="*/ 4 w 105"/>
              <a:gd name="T41" fmla="*/ 2 h 38"/>
              <a:gd name="T42" fmla="*/ 4 w 105"/>
              <a:gd name="T43" fmla="*/ 2 h 38"/>
              <a:gd name="T44" fmla="*/ 4 w 105"/>
              <a:gd name="T45" fmla="*/ 2 h 38"/>
              <a:gd name="T46" fmla="*/ 4 w 105"/>
              <a:gd name="T47" fmla="*/ 2 h 38"/>
              <a:gd name="T48" fmla="*/ 4 w 105"/>
              <a:gd name="T49" fmla="*/ 2 h 38"/>
              <a:gd name="T50" fmla="*/ 4 w 105"/>
              <a:gd name="T51" fmla="*/ 1 h 38"/>
              <a:gd name="T52" fmla="*/ 4 w 105"/>
              <a:gd name="T53" fmla="*/ 1 h 38"/>
              <a:gd name="T54" fmla="*/ 4 w 105"/>
              <a:gd name="T55" fmla="*/ 1 h 38"/>
              <a:gd name="T56" fmla="*/ 4 w 105"/>
              <a:gd name="T57" fmla="*/ 1 h 38"/>
              <a:gd name="T58" fmla="*/ 4 w 105"/>
              <a:gd name="T59" fmla="*/ 0 h 38"/>
              <a:gd name="T60" fmla="*/ 4 w 105"/>
              <a:gd name="T61" fmla="*/ 1 h 38"/>
              <a:gd name="T62" fmla="*/ 4 w 105"/>
              <a:gd name="T63" fmla="*/ 1 h 38"/>
              <a:gd name="T64" fmla="*/ 13 w 105"/>
              <a:gd name="T65" fmla="*/ 1 h 38"/>
              <a:gd name="T66" fmla="*/ 13 w 105"/>
              <a:gd name="T67" fmla="*/ 2 h 38"/>
              <a:gd name="T68" fmla="*/ 13 w 105"/>
              <a:gd name="T69" fmla="*/ 2 h 38"/>
              <a:gd name="T70" fmla="*/ 13 w 105"/>
              <a:gd name="T71" fmla="*/ 3 h 38"/>
              <a:gd name="T72" fmla="*/ 14 w 105"/>
              <a:gd name="T73" fmla="*/ 3 h 38"/>
              <a:gd name="T74" fmla="*/ 14 w 105"/>
              <a:gd name="T75" fmla="*/ 3 h 38"/>
              <a:gd name="T76" fmla="*/ 15 w 105"/>
              <a:gd name="T77" fmla="*/ 3 h 38"/>
              <a:gd name="T78" fmla="*/ 15 w 105"/>
              <a:gd name="T79" fmla="*/ 3 h 38"/>
              <a:gd name="T80" fmla="*/ 15 w 105"/>
              <a:gd name="T81" fmla="*/ 4 h 38"/>
              <a:gd name="T82" fmla="*/ 15 w 105"/>
              <a:gd name="T83" fmla="*/ 4 h 38"/>
              <a:gd name="T84" fmla="*/ 16 w 105"/>
              <a:gd name="T85" fmla="*/ 4 h 38"/>
              <a:gd name="T86" fmla="*/ 17 w 105"/>
              <a:gd name="T87" fmla="*/ 5 h 38"/>
              <a:gd name="T88" fmla="*/ 17 w 105"/>
              <a:gd name="T89" fmla="*/ 5 h 38"/>
              <a:gd name="T90" fmla="*/ 18 w 105"/>
              <a:gd name="T91" fmla="*/ 5 h 38"/>
              <a:gd name="T92" fmla="*/ 18 w 105"/>
              <a:gd name="T93" fmla="*/ 5 h 38"/>
              <a:gd name="T94" fmla="*/ 17 w 105"/>
              <a:gd name="T95" fmla="*/ 6 h 38"/>
              <a:gd name="T96" fmla="*/ 17 w 105"/>
              <a:gd name="T97" fmla="*/ 7 h 38"/>
              <a:gd name="T98" fmla="*/ 16 w 105"/>
              <a:gd name="T99" fmla="*/ 7 h 38"/>
              <a:gd name="T100" fmla="*/ 15 w 105"/>
              <a:gd name="T101" fmla="*/ 8 h 38"/>
              <a:gd name="T102" fmla="*/ 15 w 105"/>
              <a:gd name="T103" fmla="*/ 8 h 38"/>
              <a:gd name="T104" fmla="*/ 15 w 105"/>
              <a:gd name="T105" fmla="*/ 8 h 38"/>
              <a:gd name="T106" fmla="*/ 15 w 105"/>
              <a:gd name="T107" fmla="*/ 8 h 38"/>
              <a:gd name="T108" fmla="*/ 15 w 105"/>
              <a:gd name="T109" fmla="*/ 8 h 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5" h="38">
                <a:moveTo>
                  <a:pt x="92" y="38"/>
                </a:moveTo>
                <a:lnTo>
                  <a:pt x="14" y="38"/>
                </a:lnTo>
                <a:lnTo>
                  <a:pt x="11" y="38"/>
                </a:lnTo>
                <a:lnTo>
                  <a:pt x="10" y="38"/>
                </a:lnTo>
                <a:lnTo>
                  <a:pt x="8" y="37"/>
                </a:lnTo>
                <a:lnTo>
                  <a:pt x="5" y="37"/>
                </a:lnTo>
                <a:lnTo>
                  <a:pt x="3" y="34"/>
                </a:lnTo>
                <a:lnTo>
                  <a:pt x="1" y="32"/>
                </a:lnTo>
                <a:lnTo>
                  <a:pt x="1" y="31"/>
                </a:lnTo>
                <a:lnTo>
                  <a:pt x="0" y="28"/>
                </a:lnTo>
                <a:lnTo>
                  <a:pt x="1" y="27"/>
                </a:lnTo>
                <a:lnTo>
                  <a:pt x="1" y="25"/>
                </a:lnTo>
                <a:lnTo>
                  <a:pt x="3" y="23"/>
                </a:lnTo>
                <a:lnTo>
                  <a:pt x="4" y="23"/>
                </a:lnTo>
                <a:lnTo>
                  <a:pt x="8" y="20"/>
                </a:lnTo>
                <a:lnTo>
                  <a:pt x="11" y="20"/>
                </a:lnTo>
                <a:lnTo>
                  <a:pt x="14" y="20"/>
                </a:lnTo>
                <a:lnTo>
                  <a:pt x="18" y="18"/>
                </a:lnTo>
                <a:lnTo>
                  <a:pt x="22" y="16"/>
                </a:lnTo>
                <a:lnTo>
                  <a:pt x="25" y="13"/>
                </a:lnTo>
                <a:lnTo>
                  <a:pt x="26" y="11"/>
                </a:lnTo>
                <a:lnTo>
                  <a:pt x="26" y="10"/>
                </a:lnTo>
                <a:lnTo>
                  <a:pt x="26" y="9"/>
                </a:lnTo>
                <a:lnTo>
                  <a:pt x="26" y="7"/>
                </a:lnTo>
                <a:lnTo>
                  <a:pt x="26" y="4"/>
                </a:lnTo>
                <a:lnTo>
                  <a:pt x="26" y="2"/>
                </a:lnTo>
                <a:lnTo>
                  <a:pt x="26" y="0"/>
                </a:lnTo>
                <a:lnTo>
                  <a:pt x="26" y="2"/>
                </a:lnTo>
                <a:lnTo>
                  <a:pt x="78" y="2"/>
                </a:lnTo>
                <a:lnTo>
                  <a:pt x="78" y="10"/>
                </a:lnTo>
                <a:lnTo>
                  <a:pt x="80" y="11"/>
                </a:lnTo>
                <a:lnTo>
                  <a:pt x="80" y="13"/>
                </a:lnTo>
                <a:lnTo>
                  <a:pt x="81" y="16"/>
                </a:lnTo>
                <a:lnTo>
                  <a:pt x="82" y="17"/>
                </a:lnTo>
                <a:lnTo>
                  <a:pt x="87" y="18"/>
                </a:lnTo>
                <a:lnTo>
                  <a:pt x="88" y="18"/>
                </a:lnTo>
                <a:lnTo>
                  <a:pt x="91" y="20"/>
                </a:lnTo>
                <a:lnTo>
                  <a:pt x="92" y="20"/>
                </a:lnTo>
                <a:lnTo>
                  <a:pt x="96" y="20"/>
                </a:lnTo>
                <a:lnTo>
                  <a:pt x="101" y="23"/>
                </a:lnTo>
                <a:lnTo>
                  <a:pt x="103" y="25"/>
                </a:lnTo>
                <a:lnTo>
                  <a:pt x="105" y="27"/>
                </a:lnTo>
                <a:lnTo>
                  <a:pt x="105" y="28"/>
                </a:lnTo>
                <a:lnTo>
                  <a:pt x="103" y="31"/>
                </a:lnTo>
                <a:lnTo>
                  <a:pt x="101" y="34"/>
                </a:lnTo>
                <a:lnTo>
                  <a:pt x="96" y="37"/>
                </a:lnTo>
                <a:lnTo>
                  <a:pt x="92" y="38"/>
                </a:lnTo>
                <a:lnTo>
                  <a:pt x="91" y="38"/>
                </a:lnTo>
                <a:lnTo>
                  <a:pt x="92" y="38"/>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83" name="Freeform 803"/>
          <xdr:cNvSpPr>
            <a:spLocks/>
          </xdr:cNvSpPr>
        </xdr:nvSpPr>
        <xdr:spPr bwMode="auto">
          <a:xfrm flipH="1">
            <a:off x="2803" y="4988"/>
            <a:ext cx="58" cy="22"/>
          </a:xfrm>
          <a:custGeom>
            <a:avLst/>
            <a:gdLst>
              <a:gd name="T0" fmla="*/ 15 w 105"/>
              <a:gd name="T1" fmla="*/ 7 h 37"/>
              <a:gd name="T2" fmla="*/ 2 w 105"/>
              <a:gd name="T3" fmla="*/ 7 h 37"/>
              <a:gd name="T4" fmla="*/ 2 w 105"/>
              <a:gd name="T5" fmla="*/ 7 h 37"/>
              <a:gd name="T6" fmla="*/ 2 w 105"/>
              <a:gd name="T7" fmla="*/ 7 h 37"/>
              <a:gd name="T8" fmla="*/ 1 w 105"/>
              <a:gd name="T9" fmla="*/ 7 h 37"/>
              <a:gd name="T10" fmla="*/ 1 w 105"/>
              <a:gd name="T11" fmla="*/ 7 h 37"/>
              <a:gd name="T12" fmla="*/ 1 w 105"/>
              <a:gd name="T13" fmla="*/ 7 h 37"/>
              <a:gd name="T14" fmla="*/ 1 w 105"/>
              <a:gd name="T15" fmla="*/ 6 h 37"/>
              <a:gd name="T16" fmla="*/ 0 w 105"/>
              <a:gd name="T17" fmla="*/ 6 h 37"/>
              <a:gd name="T18" fmla="*/ 1 w 105"/>
              <a:gd name="T19" fmla="*/ 5 h 37"/>
              <a:gd name="T20" fmla="*/ 1 w 105"/>
              <a:gd name="T21" fmla="*/ 5 h 37"/>
              <a:gd name="T22" fmla="*/ 1 w 105"/>
              <a:gd name="T23" fmla="*/ 5 h 37"/>
              <a:gd name="T24" fmla="*/ 1 w 105"/>
              <a:gd name="T25" fmla="*/ 4 h 37"/>
              <a:gd name="T26" fmla="*/ 1 w 105"/>
              <a:gd name="T27" fmla="*/ 4 h 37"/>
              <a:gd name="T28" fmla="*/ 2 w 105"/>
              <a:gd name="T29" fmla="*/ 4 h 37"/>
              <a:gd name="T30" fmla="*/ 2 w 105"/>
              <a:gd name="T31" fmla="*/ 4 h 37"/>
              <a:gd name="T32" fmla="*/ 3 w 105"/>
              <a:gd name="T33" fmla="*/ 4 h 37"/>
              <a:gd name="T34" fmla="*/ 4 w 105"/>
              <a:gd name="T35" fmla="*/ 3 h 37"/>
              <a:gd name="T36" fmla="*/ 4 w 105"/>
              <a:gd name="T37" fmla="*/ 2 h 37"/>
              <a:gd name="T38" fmla="*/ 4 w 105"/>
              <a:gd name="T39" fmla="*/ 2 h 37"/>
              <a:gd name="T40" fmla="*/ 4 w 105"/>
              <a:gd name="T41" fmla="*/ 2 h 37"/>
              <a:gd name="T42" fmla="*/ 4 w 105"/>
              <a:gd name="T43" fmla="*/ 2 h 37"/>
              <a:gd name="T44" fmla="*/ 4 w 105"/>
              <a:gd name="T45" fmla="*/ 2 h 37"/>
              <a:gd name="T46" fmla="*/ 4 w 105"/>
              <a:gd name="T47" fmla="*/ 2 h 37"/>
              <a:gd name="T48" fmla="*/ 4 w 105"/>
              <a:gd name="T49" fmla="*/ 1 h 37"/>
              <a:gd name="T50" fmla="*/ 4 w 105"/>
              <a:gd name="T51" fmla="*/ 1 h 37"/>
              <a:gd name="T52" fmla="*/ 4 w 105"/>
              <a:gd name="T53" fmla="*/ 1 h 37"/>
              <a:gd name="T54" fmla="*/ 4 w 105"/>
              <a:gd name="T55" fmla="*/ 0 h 37"/>
              <a:gd name="T56" fmla="*/ 4 w 105"/>
              <a:gd name="T57" fmla="*/ 0 h 37"/>
              <a:gd name="T58" fmla="*/ 4 w 105"/>
              <a:gd name="T59" fmla="*/ 0 h 37"/>
              <a:gd name="T60" fmla="*/ 4 w 105"/>
              <a:gd name="T61" fmla="*/ 0 h 37"/>
              <a:gd name="T62" fmla="*/ 13 w 105"/>
              <a:gd name="T63" fmla="*/ 0 h 37"/>
              <a:gd name="T64" fmla="*/ 13 w 105"/>
              <a:gd name="T65" fmla="*/ 2 h 37"/>
              <a:gd name="T66" fmla="*/ 13 w 105"/>
              <a:gd name="T67" fmla="*/ 2 h 37"/>
              <a:gd name="T68" fmla="*/ 13 w 105"/>
              <a:gd name="T69" fmla="*/ 2 h 37"/>
              <a:gd name="T70" fmla="*/ 14 w 105"/>
              <a:gd name="T71" fmla="*/ 3 h 37"/>
              <a:gd name="T72" fmla="*/ 14 w 105"/>
              <a:gd name="T73" fmla="*/ 3 h 37"/>
              <a:gd name="T74" fmla="*/ 15 w 105"/>
              <a:gd name="T75" fmla="*/ 4 h 37"/>
              <a:gd name="T76" fmla="*/ 15 w 105"/>
              <a:gd name="T77" fmla="*/ 4 h 37"/>
              <a:gd name="T78" fmla="*/ 15 w 105"/>
              <a:gd name="T79" fmla="*/ 4 h 37"/>
              <a:gd name="T80" fmla="*/ 15 w 105"/>
              <a:gd name="T81" fmla="*/ 4 h 37"/>
              <a:gd name="T82" fmla="*/ 16 w 105"/>
              <a:gd name="T83" fmla="*/ 4 h 37"/>
              <a:gd name="T84" fmla="*/ 17 w 105"/>
              <a:gd name="T85" fmla="*/ 4 h 37"/>
              <a:gd name="T86" fmla="*/ 17 w 105"/>
              <a:gd name="T87" fmla="*/ 5 h 37"/>
              <a:gd name="T88" fmla="*/ 18 w 105"/>
              <a:gd name="T89" fmla="*/ 5 h 37"/>
              <a:gd name="T90" fmla="*/ 18 w 105"/>
              <a:gd name="T91" fmla="*/ 6 h 37"/>
              <a:gd name="T92" fmla="*/ 17 w 105"/>
              <a:gd name="T93" fmla="*/ 7 h 37"/>
              <a:gd name="T94" fmla="*/ 17 w 105"/>
              <a:gd name="T95" fmla="*/ 7 h 37"/>
              <a:gd name="T96" fmla="*/ 16 w 105"/>
              <a:gd name="T97" fmla="*/ 7 h 37"/>
              <a:gd name="T98" fmla="*/ 15 w 105"/>
              <a:gd name="T99" fmla="*/ 7 h 37"/>
              <a:gd name="T100" fmla="*/ 15 w 105"/>
              <a:gd name="T101" fmla="*/ 7 h 37"/>
              <a:gd name="T102" fmla="*/ 15 w 105"/>
              <a:gd name="T103" fmla="*/ 8 h 37"/>
              <a:gd name="T104" fmla="*/ 15 w 105"/>
              <a:gd name="T105" fmla="*/ 7 h 37"/>
              <a:gd name="T106" fmla="*/ 15 w 105"/>
              <a:gd name="T107" fmla="*/ 7 h 37"/>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05" h="37">
                <a:moveTo>
                  <a:pt x="92" y="36"/>
                </a:moveTo>
                <a:lnTo>
                  <a:pt x="14" y="36"/>
                </a:lnTo>
                <a:lnTo>
                  <a:pt x="11" y="36"/>
                </a:lnTo>
                <a:lnTo>
                  <a:pt x="10" y="36"/>
                </a:lnTo>
                <a:lnTo>
                  <a:pt x="5" y="35"/>
                </a:lnTo>
                <a:lnTo>
                  <a:pt x="3" y="33"/>
                </a:lnTo>
                <a:lnTo>
                  <a:pt x="1" y="32"/>
                </a:lnTo>
                <a:lnTo>
                  <a:pt x="1" y="29"/>
                </a:lnTo>
                <a:lnTo>
                  <a:pt x="0" y="28"/>
                </a:lnTo>
                <a:lnTo>
                  <a:pt x="1" y="25"/>
                </a:lnTo>
                <a:lnTo>
                  <a:pt x="1" y="23"/>
                </a:lnTo>
                <a:lnTo>
                  <a:pt x="3" y="22"/>
                </a:lnTo>
                <a:lnTo>
                  <a:pt x="4" y="21"/>
                </a:lnTo>
                <a:lnTo>
                  <a:pt x="8" y="19"/>
                </a:lnTo>
                <a:lnTo>
                  <a:pt x="11" y="18"/>
                </a:lnTo>
                <a:lnTo>
                  <a:pt x="14" y="18"/>
                </a:lnTo>
                <a:lnTo>
                  <a:pt x="18" y="16"/>
                </a:lnTo>
                <a:lnTo>
                  <a:pt x="22" y="15"/>
                </a:lnTo>
                <a:lnTo>
                  <a:pt x="25" y="12"/>
                </a:lnTo>
                <a:lnTo>
                  <a:pt x="26" y="11"/>
                </a:lnTo>
                <a:lnTo>
                  <a:pt x="26" y="9"/>
                </a:lnTo>
                <a:lnTo>
                  <a:pt x="26" y="8"/>
                </a:lnTo>
                <a:lnTo>
                  <a:pt x="26" y="7"/>
                </a:lnTo>
                <a:lnTo>
                  <a:pt x="26" y="2"/>
                </a:lnTo>
                <a:lnTo>
                  <a:pt x="26" y="1"/>
                </a:lnTo>
                <a:lnTo>
                  <a:pt x="26" y="0"/>
                </a:lnTo>
                <a:lnTo>
                  <a:pt x="78" y="0"/>
                </a:lnTo>
                <a:lnTo>
                  <a:pt x="78" y="9"/>
                </a:lnTo>
                <a:lnTo>
                  <a:pt x="80" y="11"/>
                </a:lnTo>
                <a:lnTo>
                  <a:pt x="80" y="12"/>
                </a:lnTo>
                <a:lnTo>
                  <a:pt x="81" y="14"/>
                </a:lnTo>
                <a:lnTo>
                  <a:pt x="82" y="15"/>
                </a:lnTo>
                <a:lnTo>
                  <a:pt x="87" y="18"/>
                </a:lnTo>
                <a:lnTo>
                  <a:pt x="88" y="18"/>
                </a:lnTo>
                <a:lnTo>
                  <a:pt x="91" y="18"/>
                </a:lnTo>
                <a:lnTo>
                  <a:pt x="92" y="18"/>
                </a:lnTo>
                <a:lnTo>
                  <a:pt x="96" y="19"/>
                </a:lnTo>
                <a:lnTo>
                  <a:pt x="101" y="21"/>
                </a:lnTo>
                <a:lnTo>
                  <a:pt x="103" y="23"/>
                </a:lnTo>
                <a:lnTo>
                  <a:pt x="105" y="25"/>
                </a:lnTo>
                <a:lnTo>
                  <a:pt x="105" y="28"/>
                </a:lnTo>
                <a:lnTo>
                  <a:pt x="103" y="30"/>
                </a:lnTo>
                <a:lnTo>
                  <a:pt x="101" y="33"/>
                </a:lnTo>
                <a:lnTo>
                  <a:pt x="96" y="35"/>
                </a:lnTo>
                <a:lnTo>
                  <a:pt x="92" y="36"/>
                </a:lnTo>
                <a:lnTo>
                  <a:pt x="91" y="37"/>
                </a:lnTo>
                <a:lnTo>
                  <a:pt x="92" y="3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84" name="Freeform 804"/>
          <xdr:cNvSpPr>
            <a:spLocks/>
          </xdr:cNvSpPr>
        </xdr:nvSpPr>
        <xdr:spPr bwMode="auto">
          <a:xfrm flipH="1">
            <a:off x="2803" y="4988"/>
            <a:ext cx="58" cy="22"/>
          </a:xfrm>
          <a:custGeom>
            <a:avLst/>
            <a:gdLst>
              <a:gd name="T0" fmla="*/ 15 w 105"/>
              <a:gd name="T1" fmla="*/ 7 h 37"/>
              <a:gd name="T2" fmla="*/ 2 w 105"/>
              <a:gd name="T3" fmla="*/ 7 h 37"/>
              <a:gd name="T4" fmla="*/ 2 w 105"/>
              <a:gd name="T5" fmla="*/ 7 h 37"/>
              <a:gd name="T6" fmla="*/ 2 w 105"/>
              <a:gd name="T7" fmla="*/ 7 h 37"/>
              <a:gd name="T8" fmla="*/ 1 w 105"/>
              <a:gd name="T9" fmla="*/ 7 h 37"/>
              <a:gd name="T10" fmla="*/ 1 w 105"/>
              <a:gd name="T11" fmla="*/ 7 h 37"/>
              <a:gd name="T12" fmla="*/ 1 w 105"/>
              <a:gd name="T13" fmla="*/ 7 h 37"/>
              <a:gd name="T14" fmla="*/ 1 w 105"/>
              <a:gd name="T15" fmla="*/ 6 h 37"/>
              <a:gd name="T16" fmla="*/ 0 w 105"/>
              <a:gd name="T17" fmla="*/ 6 h 37"/>
              <a:gd name="T18" fmla="*/ 1 w 105"/>
              <a:gd name="T19" fmla="*/ 5 h 37"/>
              <a:gd name="T20" fmla="*/ 1 w 105"/>
              <a:gd name="T21" fmla="*/ 5 h 37"/>
              <a:gd name="T22" fmla="*/ 1 w 105"/>
              <a:gd name="T23" fmla="*/ 5 h 37"/>
              <a:gd name="T24" fmla="*/ 1 w 105"/>
              <a:gd name="T25" fmla="*/ 4 h 37"/>
              <a:gd name="T26" fmla="*/ 1 w 105"/>
              <a:gd name="T27" fmla="*/ 4 h 37"/>
              <a:gd name="T28" fmla="*/ 2 w 105"/>
              <a:gd name="T29" fmla="*/ 4 h 37"/>
              <a:gd name="T30" fmla="*/ 2 w 105"/>
              <a:gd name="T31" fmla="*/ 4 h 37"/>
              <a:gd name="T32" fmla="*/ 3 w 105"/>
              <a:gd name="T33" fmla="*/ 4 h 37"/>
              <a:gd name="T34" fmla="*/ 4 w 105"/>
              <a:gd name="T35" fmla="*/ 3 h 37"/>
              <a:gd name="T36" fmla="*/ 4 w 105"/>
              <a:gd name="T37" fmla="*/ 2 h 37"/>
              <a:gd name="T38" fmla="*/ 4 w 105"/>
              <a:gd name="T39" fmla="*/ 2 h 37"/>
              <a:gd name="T40" fmla="*/ 4 w 105"/>
              <a:gd name="T41" fmla="*/ 2 h 37"/>
              <a:gd name="T42" fmla="*/ 4 w 105"/>
              <a:gd name="T43" fmla="*/ 2 h 37"/>
              <a:gd name="T44" fmla="*/ 4 w 105"/>
              <a:gd name="T45" fmla="*/ 2 h 37"/>
              <a:gd name="T46" fmla="*/ 4 w 105"/>
              <a:gd name="T47" fmla="*/ 2 h 37"/>
              <a:gd name="T48" fmla="*/ 4 w 105"/>
              <a:gd name="T49" fmla="*/ 1 h 37"/>
              <a:gd name="T50" fmla="*/ 4 w 105"/>
              <a:gd name="T51" fmla="*/ 1 h 37"/>
              <a:gd name="T52" fmla="*/ 4 w 105"/>
              <a:gd name="T53" fmla="*/ 1 h 37"/>
              <a:gd name="T54" fmla="*/ 4 w 105"/>
              <a:gd name="T55" fmla="*/ 0 h 37"/>
              <a:gd name="T56" fmla="*/ 4 w 105"/>
              <a:gd name="T57" fmla="*/ 0 h 37"/>
              <a:gd name="T58" fmla="*/ 4 w 105"/>
              <a:gd name="T59" fmla="*/ 0 h 37"/>
              <a:gd name="T60" fmla="*/ 4 w 105"/>
              <a:gd name="T61" fmla="*/ 0 h 37"/>
              <a:gd name="T62" fmla="*/ 13 w 105"/>
              <a:gd name="T63" fmla="*/ 0 h 37"/>
              <a:gd name="T64" fmla="*/ 13 w 105"/>
              <a:gd name="T65" fmla="*/ 2 h 37"/>
              <a:gd name="T66" fmla="*/ 13 w 105"/>
              <a:gd name="T67" fmla="*/ 2 h 37"/>
              <a:gd name="T68" fmla="*/ 13 w 105"/>
              <a:gd name="T69" fmla="*/ 2 h 37"/>
              <a:gd name="T70" fmla="*/ 14 w 105"/>
              <a:gd name="T71" fmla="*/ 3 h 37"/>
              <a:gd name="T72" fmla="*/ 14 w 105"/>
              <a:gd name="T73" fmla="*/ 3 h 37"/>
              <a:gd name="T74" fmla="*/ 15 w 105"/>
              <a:gd name="T75" fmla="*/ 4 h 37"/>
              <a:gd name="T76" fmla="*/ 15 w 105"/>
              <a:gd name="T77" fmla="*/ 4 h 37"/>
              <a:gd name="T78" fmla="*/ 15 w 105"/>
              <a:gd name="T79" fmla="*/ 4 h 37"/>
              <a:gd name="T80" fmla="*/ 15 w 105"/>
              <a:gd name="T81" fmla="*/ 4 h 37"/>
              <a:gd name="T82" fmla="*/ 16 w 105"/>
              <a:gd name="T83" fmla="*/ 4 h 37"/>
              <a:gd name="T84" fmla="*/ 17 w 105"/>
              <a:gd name="T85" fmla="*/ 4 h 37"/>
              <a:gd name="T86" fmla="*/ 17 w 105"/>
              <a:gd name="T87" fmla="*/ 5 h 37"/>
              <a:gd name="T88" fmla="*/ 18 w 105"/>
              <a:gd name="T89" fmla="*/ 5 h 37"/>
              <a:gd name="T90" fmla="*/ 18 w 105"/>
              <a:gd name="T91" fmla="*/ 6 h 37"/>
              <a:gd name="T92" fmla="*/ 17 w 105"/>
              <a:gd name="T93" fmla="*/ 7 h 37"/>
              <a:gd name="T94" fmla="*/ 17 w 105"/>
              <a:gd name="T95" fmla="*/ 7 h 37"/>
              <a:gd name="T96" fmla="*/ 16 w 105"/>
              <a:gd name="T97" fmla="*/ 7 h 37"/>
              <a:gd name="T98" fmla="*/ 15 w 105"/>
              <a:gd name="T99" fmla="*/ 7 h 37"/>
              <a:gd name="T100" fmla="*/ 15 w 105"/>
              <a:gd name="T101" fmla="*/ 7 h 37"/>
              <a:gd name="T102" fmla="*/ 15 w 105"/>
              <a:gd name="T103" fmla="*/ 8 h 37"/>
              <a:gd name="T104" fmla="*/ 15 w 105"/>
              <a:gd name="T105" fmla="*/ 7 h 37"/>
              <a:gd name="T106" fmla="*/ 15 w 105"/>
              <a:gd name="T107" fmla="*/ 7 h 37"/>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05" h="37">
                <a:moveTo>
                  <a:pt x="92" y="36"/>
                </a:moveTo>
                <a:lnTo>
                  <a:pt x="14" y="36"/>
                </a:lnTo>
                <a:lnTo>
                  <a:pt x="11" y="36"/>
                </a:lnTo>
                <a:lnTo>
                  <a:pt x="10" y="36"/>
                </a:lnTo>
                <a:lnTo>
                  <a:pt x="5" y="35"/>
                </a:lnTo>
                <a:lnTo>
                  <a:pt x="3" y="33"/>
                </a:lnTo>
                <a:lnTo>
                  <a:pt x="1" y="32"/>
                </a:lnTo>
                <a:lnTo>
                  <a:pt x="1" y="29"/>
                </a:lnTo>
                <a:lnTo>
                  <a:pt x="0" y="28"/>
                </a:lnTo>
                <a:lnTo>
                  <a:pt x="1" y="25"/>
                </a:lnTo>
                <a:lnTo>
                  <a:pt x="1" y="23"/>
                </a:lnTo>
                <a:lnTo>
                  <a:pt x="3" y="22"/>
                </a:lnTo>
                <a:lnTo>
                  <a:pt x="4" y="21"/>
                </a:lnTo>
                <a:lnTo>
                  <a:pt x="8" y="19"/>
                </a:lnTo>
                <a:lnTo>
                  <a:pt x="11" y="18"/>
                </a:lnTo>
                <a:lnTo>
                  <a:pt x="14" y="18"/>
                </a:lnTo>
                <a:lnTo>
                  <a:pt x="18" y="16"/>
                </a:lnTo>
                <a:lnTo>
                  <a:pt x="22" y="15"/>
                </a:lnTo>
                <a:lnTo>
                  <a:pt x="25" y="12"/>
                </a:lnTo>
                <a:lnTo>
                  <a:pt x="26" y="11"/>
                </a:lnTo>
                <a:lnTo>
                  <a:pt x="26" y="9"/>
                </a:lnTo>
                <a:lnTo>
                  <a:pt x="26" y="8"/>
                </a:lnTo>
                <a:lnTo>
                  <a:pt x="26" y="7"/>
                </a:lnTo>
                <a:lnTo>
                  <a:pt x="26" y="2"/>
                </a:lnTo>
                <a:lnTo>
                  <a:pt x="26" y="1"/>
                </a:lnTo>
                <a:lnTo>
                  <a:pt x="26" y="0"/>
                </a:lnTo>
                <a:lnTo>
                  <a:pt x="78" y="0"/>
                </a:lnTo>
                <a:lnTo>
                  <a:pt x="78" y="9"/>
                </a:lnTo>
                <a:lnTo>
                  <a:pt x="80" y="11"/>
                </a:lnTo>
                <a:lnTo>
                  <a:pt x="80" y="12"/>
                </a:lnTo>
                <a:lnTo>
                  <a:pt x="81" y="14"/>
                </a:lnTo>
                <a:lnTo>
                  <a:pt x="82" y="15"/>
                </a:lnTo>
                <a:lnTo>
                  <a:pt x="87" y="18"/>
                </a:lnTo>
                <a:lnTo>
                  <a:pt x="88" y="18"/>
                </a:lnTo>
                <a:lnTo>
                  <a:pt x="91" y="18"/>
                </a:lnTo>
                <a:lnTo>
                  <a:pt x="92" y="18"/>
                </a:lnTo>
                <a:lnTo>
                  <a:pt x="96" y="19"/>
                </a:lnTo>
                <a:lnTo>
                  <a:pt x="101" y="21"/>
                </a:lnTo>
                <a:lnTo>
                  <a:pt x="103" y="23"/>
                </a:lnTo>
                <a:lnTo>
                  <a:pt x="105" y="25"/>
                </a:lnTo>
                <a:lnTo>
                  <a:pt x="105" y="28"/>
                </a:lnTo>
                <a:lnTo>
                  <a:pt x="103" y="30"/>
                </a:lnTo>
                <a:lnTo>
                  <a:pt x="101" y="33"/>
                </a:lnTo>
                <a:lnTo>
                  <a:pt x="96" y="35"/>
                </a:lnTo>
                <a:lnTo>
                  <a:pt x="92" y="36"/>
                </a:lnTo>
                <a:lnTo>
                  <a:pt x="91" y="37"/>
                </a:lnTo>
                <a:lnTo>
                  <a:pt x="92" y="3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85" name="Freeform 805"/>
          <xdr:cNvSpPr>
            <a:spLocks/>
          </xdr:cNvSpPr>
        </xdr:nvSpPr>
        <xdr:spPr bwMode="auto">
          <a:xfrm flipH="1">
            <a:off x="2803" y="4974"/>
            <a:ext cx="58" cy="23"/>
          </a:xfrm>
          <a:custGeom>
            <a:avLst/>
            <a:gdLst>
              <a:gd name="T0" fmla="*/ 15 w 105"/>
              <a:gd name="T1" fmla="*/ 8 h 38"/>
              <a:gd name="T2" fmla="*/ 2 w 105"/>
              <a:gd name="T3" fmla="*/ 8 h 38"/>
              <a:gd name="T4" fmla="*/ 2 w 105"/>
              <a:gd name="T5" fmla="*/ 8 h 38"/>
              <a:gd name="T6" fmla="*/ 2 w 105"/>
              <a:gd name="T7" fmla="*/ 8 h 38"/>
              <a:gd name="T8" fmla="*/ 1 w 105"/>
              <a:gd name="T9" fmla="*/ 8 h 38"/>
              <a:gd name="T10" fmla="*/ 1 w 105"/>
              <a:gd name="T11" fmla="*/ 8 h 38"/>
              <a:gd name="T12" fmla="*/ 1 w 105"/>
              <a:gd name="T13" fmla="*/ 7 h 38"/>
              <a:gd name="T14" fmla="*/ 1 w 105"/>
              <a:gd name="T15" fmla="*/ 7 h 38"/>
              <a:gd name="T16" fmla="*/ 1 w 105"/>
              <a:gd name="T17" fmla="*/ 7 h 38"/>
              <a:gd name="T18" fmla="*/ 0 w 105"/>
              <a:gd name="T19" fmla="*/ 6 h 38"/>
              <a:gd name="T20" fmla="*/ 1 w 105"/>
              <a:gd name="T21" fmla="*/ 5 h 38"/>
              <a:gd name="T22" fmla="*/ 1 w 105"/>
              <a:gd name="T23" fmla="*/ 5 h 38"/>
              <a:gd name="T24" fmla="*/ 1 w 105"/>
              <a:gd name="T25" fmla="*/ 5 h 38"/>
              <a:gd name="T26" fmla="*/ 1 w 105"/>
              <a:gd name="T27" fmla="*/ 5 h 38"/>
              <a:gd name="T28" fmla="*/ 1 w 105"/>
              <a:gd name="T29" fmla="*/ 4 h 38"/>
              <a:gd name="T30" fmla="*/ 2 w 105"/>
              <a:gd name="T31" fmla="*/ 4 h 38"/>
              <a:gd name="T32" fmla="*/ 2 w 105"/>
              <a:gd name="T33" fmla="*/ 4 h 38"/>
              <a:gd name="T34" fmla="*/ 3 w 105"/>
              <a:gd name="T35" fmla="*/ 4 h 38"/>
              <a:gd name="T36" fmla="*/ 4 w 105"/>
              <a:gd name="T37" fmla="*/ 3 h 38"/>
              <a:gd name="T38" fmla="*/ 4 w 105"/>
              <a:gd name="T39" fmla="*/ 2 h 38"/>
              <a:gd name="T40" fmla="*/ 4 w 105"/>
              <a:gd name="T41" fmla="*/ 2 h 38"/>
              <a:gd name="T42" fmla="*/ 4 w 105"/>
              <a:gd name="T43" fmla="*/ 2 h 38"/>
              <a:gd name="T44" fmla="*/ 4 w 105"/>
              <a:gd name="T45" fmla="*/ 2 h 38"/>
              <a:gd name="T46" fmla="*/ 4 w 105"/>
              <a:gd name="T47" fmla="*/ 2 h 38"/>
              <a:gd name="T48" fmla="*/ 4 w 105"/>
              <a:gd name="T49" fmla="*/ 2 h 38"/>
              <a:gd name="T50" fmla="*/ 4 w 105"/>
              <a:gd name="T51" fmla="*/ 1 h 38"/>
              <a:gd name="T52" fmla="*/ 4 w 105"/>
              <a:gd name="T53" fmla="*/ 1 h 38"/>
              <a:gd name="T54" fmla="*/ 4 w 105"/>
              <a:gd name="T55" fmla="*/ 1 h 38"/>
              <a:gd name="T56" fmla="*/ 4 w 105"/>
              <a:gd name="T57" fmla="*/ 0 h 38"/>
              <a:gd name="T58" fmla="*/ 4 w 105"/>
              <a:gd name="T59" fmla="*/ 0 h 38"/>
              <a:gd name="T60" fmla="*/ 4 w 105"/>
              <a:gd name="T61" fmla="*/ 0 h 38"/>
              <a:gd name="T62" fmla="*/ 4 w 105"/>
              <a:gd name="T63" fmla="*/ 0 h 38"/>
              <a:gd name="T64" fmla="*/ 13 w 105"/>
              <a:gd name="T65" fmla="*/ 0 h 38"/>
              <a:gd name="T66" fmla="*/ 13 w 105"/>
              <a:gd name="T67" fmla="*/ 2 h 38"/>
              <a:gd name="T68" fmla="*/ 13 w 105"/>
              <a:gd name="T69" fmla="*/ 2 h 38"/>
              <a:gd name="T70" fmla="*/ 13 w 105"/>
              <a:gd name="T71" fmla="*/ 2 h 38"/>
              <a:gd name="T72" fmla="*/ 14 w 105"/>
              <a:gd name="T73" fmla="*/ 3 h 38"/>
              <a:gd name="T74" fmla="*/ 14 w 105"/>
              <a:gd name="T75" fmla="*/ 3 h 38"/>
              <a:gd name="T76" fmla="*/ 15 w 105"/>
              <a:gd name="T77" fmla="*/ 4 h 38"/>
              <a:gd name="T78" fmla="*/ 15 w 105"/>
              <a:gd name="T79" fmla="*/ 4 h 38"/>
              <a:gd name="T80" fmla="*/ 15 w 105"/>
              <a:gd name="T81" fmla="*/ 4 h 38"/>
              <a:gd name="T82" fmla="*/ 15 w 105"/>
              <a:gd name="T83" fmla="*/ 4 h 38"/>
              <a:gd name="T84" fmla="*/ 16 w 105"/>
              <a:gd name="T85" fmla="*/ 4 h 38"/>
              <a:gd name="T86" fmla="*/ 17 w 105"/>
              <a:gd name="T87" fmla="*/ 5 h 38"/>
              <a:gd name="T88" fmla="*/ 17 w 105"/>
              <a:gd name="T89" fmla="*/ 5 h 38"/>
              <a:gd name="T90" fmla="*/ 18 w 105"/>
              <a:gd name="T91" fmla="*/ 5 h 38"/>
              <a:gd name="T92" fmla="*/ 18 w 105"/>
              <a:gd name="T93" fmla="*/ 6 h 38"/>
              <a:gd name="T94" fmla="*/ 17 w 105"/>
              <a:gd name="T95" fmla="*/ 7 h 38"/>
              <a:gd name="T96" fmla="*/ 17 w 105"/>
              <a:gd name="T97" fmla="*/ 7 h 38"/>
              <a:gd name="T98" fmla="*/ 16 w 105"/>
              <a:gd name="T99" fmla="*/ 8 h 38"/>
              <a:gd name="T100" fmla="*/ 15 w 105"/>
              <a:gd name="T101" fmla="*/ 8 h 38"/>
              <a:gd name="T102" fmla="*/ 15 w 105"/>
              <a:gd name="T103" fmla="*/ 8 h 38"/>
              <a:gd name="T104" fmla="*/ 15 w 105"/>
              <a:gd name="T105" fmla="*/ 8 h 38"/>
              <a:gd name="T106" fmla="*/ 15 w 105"/>
              <a:gd name="T107" fmla="*/ 8 h 38"/>
              <a:gd name="T108" fmla="*/ 15 w 105"/>
              <a:gd name="T109" fmla="*/ 8 h 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5" h="38">
                <a:moveTo>
                  <a:pt x="92" y="36"/>
                </a:moveTo>
                <a:lnTo>
                  <a:pt x="14" y="36"/>
                </a:lnTo>
                <a:lnTo>
                  <a:pt x="11" y="36"/>
                </a:lnTo>
                <a:lnTo>
                  <a:pt x="10" y="36"/>
                </a:lnTo>
                <a:lnTo>
                  <a:pt x="8" y="36"/>
                </a:lnTo>
                <a:lnTo>
                  <a:pt x="5" y="36"/>
                </a:lnTo>
                <a:lnTo>
                  <a:pt x="3" y="33"/>
                </a:lnTo>
                <a:lnTo>
                  <a:pt x="1" y="32"/>
                </a:lnTo>
                <a:lnTo>
                  <a:pt x="1" y="31"/>
                </a:lnTo>
                <a:lnTo>
                  <a:pt x="0" y="28"/>
                </a:lnTo>
                <a:lnTo>
                  <a:pt x="1" y="25"/>
                </a:lnTo>
                <a:lnTo>
                  <a:pt x="1" y="24"/>
                </a:lnTo>
                <a:lnTo>
                  <a:pt x="3" y="22"/>
                </a:lnTo>
                <a:lnTo>
                  <a:pt x="4" y="21"/>
                </a:lnTo>
                <a:lnTo>
                  <a:pt x="8" y="19"/>
                </a:lnTo>
                <a:lnTo>
                  <a:pt x="11" y="18"/>
                </a:lnTo>
                <a:lnTo>
                  <a:pt x="14" y="18"/>
                </a:lnTo>
                <a:lnTo>
                  <a:pt x="18" y="17"/>
                </a:lnTo>
                <a:lnTo>
                  <a:pt x="22" y="15"/>
                </a:lnTo>
                <a:lnTo>
                  <a:pt x="25" y="12"/>
                </a:lnTo>
                <a:lnTo>
                  <a:pt x="26" y="11"/>
                </a:lnTo>
                <a:lnTo>
                  <a:pt x="26" y="10"/>
                </a:lnTo>
                <a:lnTo>
                  <a:pt x="26" y="8"/>
                </a:lnTo>
                <a:lnTo>
                  <a:pt x="26" y="7"/>
                </a:lnTo>
                <a:lnTo>
                  <a:pt x="26" y="3"/>
                </a:lnTo>
                <a:lnTo>
                  <a:pt x="26" y="1"/>
                </a:lnTo>
                <a:lnTo>
                  <a:pt x="26" y="0"/>
                </a:lnTo>
                <a:lnTo>
                  <a:pt x="78" y="0"/>
                </a:lnTo>
                <a:lnTo>
                  <a:pt x="78" y="10"/>
                </a:lnTo>
                <a:lnTo>
                  <a:pt x="80" y="11"/>
                </a:lnTo>
                <a:lnTo>
                  <a:pt x="80" y="12"/>
                </a:lnTo>
                <a:lnTo>
                  <a:pt x="81" y="14"/>
                </a:lnTo>
                <a:lnTo>
                  <a:pt x="82" y="15"/>
                </a:lnTo>
                <a:lnTo>
                  <a:pt x="87" y="18"/>
                </a:lnTo>
                <a:lnTo>
                  <a:pt x="88" y="18"/>
                </a:lnTo>
                <a:lnTo>
                  <a:pt x="91" y="18"/>
                </a:lnTo>
                <a:lnTo>
                  <a:pt x="92" y="18"/>
                </a:lnTo>
                <a:lnTo>
                  <a:pt x="96" y="19"/>
                </a:lnTo>
                <a:lnTo>
                  <a:pt x="101" y="21"/>
                </a:lnTo>
                <a:lnTo>
                  <a:pt x="103" y="24"/>
                </a:lnTo>
                <a:lnTo>
                  <a:pt x="105" y="25"/>
                </a:lnTo>
                <a:lnTo>
                  <a:pt x="105" y="28"/>
                </a:lnTo>
                <a:lnTo>
                  <a:pt x="103" y="31"/>
                </a:lnTo>
                <a:lnTo>
                  <a:pt x="101" y="33"/>
                </a:lnTo>
                <a:lnTo>
                  <a:pt x="96" y="35"/>
                </a:lnTo>
                <a:lnTo>
                  <a:pt x="92" y="36"/>
                </a:lnTo>
                <a:lnTo>
                  <a:pt x="91" y="38"/>
                </a:lnTo>
                <a:lnTo>
                  <a:pt x="92" y="3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86" name="Freeform 806"/>
          <xdr:cNvSpPr>
            <a:spLocks/>
          </xdr:cNvSpPr>
        </xdr:nvSpPr>
        <xdr:spPr bwMode="auto">
          <a:xfrm flipH="1">
            <a:off x="2803" y="4974"/>
            <a:ext cx="58" cy="23"/>
          </a:xfrm>
          <a:custGeom>
            <a:avLst/>
            <a:gdLst>
              <a:gd name="T0" fmla="*/ 15 w 105"/>
              <a:gd name="T1" fmla="*/ 8 h 38"/>
              <a:gd name="T2" fmla="*/ 2 w 105"/>
              <a:gd name="T3" fmla="*/ 8 h 38"/>
              <a:gd name="T4" fmla="*/ 2 w 105"/>
              <a:gd name="T5" fmla="*/ 8 h 38"/>
              <a:gd name="T6" fmla="*/ 2 w 105"/>
              <a:gd name="T7" fmla="*/ 8 h 38"/>
              <a:gd name="T8" fmla="*/ 1 w 105"/>
              <a:gd name="T9" fmla="*/ 8 h 38"/>
              <a:gd name="T10" fmla="*/ 1 w 105"/>
              <a:gd name="T11" fmla="*/ 8 h 38"/>
              <a:gd name="T12" fmla="*/ 1 w 105"/>
              <a:gd name="T13" fmla="*/ 7 h 38"/>
              <a:gd name="T14" fmla="*/ 1 w 105"/>
              <a:gd name="T15" fmla="*/ 7 h 38"/>
              <a:gd name="T16" fmla="*/ 1 w 105"/>
              <a:gd name="T17" fmla="*/ 7 h 38"/>
              <a:gd name="T18" fmla="*/ 0 w 105"/>
              <a:gd name="T19" fmla="*/ 6 h 38"/>
              <a:gd name="T20" fmla="*/ 1 w 105"/>
              <a:gd name="T21" fmla="*/ 5 h 38"/>
              <a:gd name="T22" fmla="*/ 1 w 105"/>
              <a:gd name="T23" fmla="*/ 5 h 38"/>
              <a:gd name="T24" fmla="*/ 1 w 105"/>
              <a:gd name="T25" fmla="*/ 5 h 38"/>
              <a:gd name="T26" fmla="*/ 1 w 105"/>
              <a:gd name="T27" fmla="*/ 5 h 38"/>
              <a:gd name="T28" fmla="*/ 1 w 105"/>
              <a:gd name="T29" fmla="*/ 4 h 38"/>
              <a:gd name="T30" fmla="*/ 2 w 105"/>
              <a:gd name="T31" fmla="*/ 4 h 38"/>
              <a:gd name="T32" fmla="*/ 2 w 105"/>
              <a:gd name="T33" fmla="*/ 4 h 38"/>
              <a:gd name="T34" fmla="*/ 3 w 105"/>
              <a:gd name="T35" fmla="*/ 4 h 38"/>
              <a:gd name="T36" fmla="*/ 4 w 105"/>
              <a:gd name="T37" fmla="*/ 3 h 38"/>
              <a:gd name="T38" fmla="*/ 4 w 105"/>
              <a:gd name="T39" fmla="*/ 2 h 38"/>
              <a:gd name="T40" fmla="*/ 4 w 105"/>
              <a:gd name="T41" fmla="*/ 2 h 38"/>
              <a:gd name="T42" fmla="*/ 4 w 105"/>
              <a:gd name="T43" fmla="*/ 2 h 38"/>
              <a:gd name="T44" fmla="*/ 4 w 105"/>
              <a:gd name="T45" fmla="*/ 2 h 38"/>
              <a:gd name="T46" fmla="*/ 4 w 105"/>
              <a:gd name="T47" fmla="*/ 2 h 38"/>
              <a:gd name="T48" fmla="*/ 4 w 105"/>
              <a:gd name="T49" fmla="*/ 2 h 38"/>
              <a:gd name="T50" fmla="*/ 4 w 105"/>
              <a:gd name="T51" fmla="*/ 1 h 38"/>
              <a:gd name="T52" fmla="*/ 4 w 105"/>
              <a:gd name="T53" fmla="*/ 1 h 38"/>
              <a:gd name="T54" fmla="*/ 4 w 105"/>
              <a:gd name="T55" fmla="*/ 1 h 38"/>
              <a:gd name="T56" fmla="*/ 4 w 105"/>
              <a:gd name="T57" fmla="*/ 0 h 38"/>
              <a:gd name="T58" fmla="*/ 4 w 105"/>
              <a:gd name="T59" fmla="*/ 0 h 38"/>
              <a:gd name="T60" fmla="*/ 4 w 105"/>
              <a:gd name="T61" fmla="*/ 0 h 38"/>
              <a:gd name="T62" fmla="*/ 4 w 105"/>
              <a:gd name="T63" fmla="*/ 0 h 38"/>
              <a:gd name="T64" fmla="*/ 13 w 105"/>
              <a:gd name="T65" fmla="*/ 0 h 38"/>
              <a:gd name="T66" fmla="*/ 13 w 105"/>
              <a:gd name="T67" fmla="*/ 2 h 38"/>
              <a:gd name="T68" fmla="*/ 13 w 105"/>
              <a:gd name="T69" fmla="*/ 2 h 38"/>
              <a:gd name="T70" fmla="*/ 13 w 105"/>
              <a:gd name="T71" fmla="*/ 2 h 38"/>
              <a:gd name="T72" fmla="*/ 14 w 105"/>
              <a:gd name="T73" fmla="*/ 3 h 38"/>
              <a:gd name="T74" fmla="*/ 14 w 105"/>
              <a:gd name="T75" fmla="*/ 3 h 38"/>
              <a:gd name="T76" fmla="*/ 15 w 105"/>
              <a:gd name="T77" fmla="*/ 4 h 38"/>
              <a:gd name="T78" fmla="*/ 15 w 105"/>
              <a:gd name="T79" fmla="*/ 4 h 38"/>
              <a:gd name="T80" fmla="*/ 15 w 105"/>
              <a:gd name="T81" fmla="*/ 4 h 38"/>
              <a:gd name="T82" fmla="*/ 15 w 105"/>
              <a:gd name="T83" fmla="*/ 4 h 38"/>
              <a:gd name="T84" fmla="*/ 16 w 105"/>
              <a:gd name="T85" fmla="*/ 4 h 38"/>
              <a:gd name="T86" fmla="*/ 17 w 105"/>
              <a:gd name="T87" fmla="*/ 5 h 38"/>
              <a:gd name="T88" fmla="*/ 17 w 105"/>
              <a:gd name="T89" fmla="*/ 5 h 38"/>
              <a:gd name="T90" fmla="*/ 18 w 105"/>
              <a:gd name="T91" fmla="*/ 5 h 38"/>
              <a:gd name="T92" fmla="*/ 18 w 105"/>
              <a:gd name="T93" fmla="*/ 6 h 38"/>
              <a:gd name="T94" fmla="*/ 17 w 105"/>
              <a:gd name="T95" fmla="*/ 7 h 38"/>
              <a:gd name="T96" fmla="*/ 17 w 105"/>
              <a:gd name="T97" fmla="*/ 7 h 38"/>
              <a:gd name="T98" fmla="*/ 16 w 105"/>
              <a:gd name="T99" fmla="*/ 8 h 38"/>
              <a:gd name="T100" fmla="*/ 15 w 105"/>
              <a:gd name="T101" fmla="*/ 8 h 38"/>
              <a:gd name="T102" fmla="*/ 15 w 105"/>
              <a:gd name="T103" fmla="*/ 8 h 38"/>
              <a:gd name="T104" fmla="*/ 15 w 105"/>
              <a:gd name="T105" fmla="*/ 8 h 38"/>
              <a:gd name="T106" fmla="*/ 15 w 105"/>
              <a:gd name="T107" fmla="*/ 8 h 38"/>
              <a:gd name="T108" fmla="*/ 15 w 105"/>
              <a:gd name="T109" fmla="*/ 8 h 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5" h="38">
                <a:moveTo>
                  <a:pt x="92" y="36"/>
                </a:moveTo>
                <a:lnTo>
                  <a:pt x="14" y="36"/>
                </a:lnTo>
                <a:lnTo>
                  <a:pt x="11" y="36"/>
                </a:lnTo>
                <a:lnTo>
                  <a:pt x="10" y="36"/>
                </a:lnTo>
                <a:lnTo>
                  <a:pt x="8" y="36"/>
                </a:lnTo>
                <a:lnTo>
                  <a:pt x="5" y="36"/>
                </a:lnTo>
                <a:lnTo>
                  <a:pt x="3" y="33"/>
                </a:lnTo>
                <a:lnTo>
                  <a:pt x="1" y="32"/>
                </a:lnTo>
                <a:lnTo>
                  <a:pt x="1" y="31"/>
                </a:lnTo>
                <a:lnTo>
                  <a:pt x="0" y="28"/>
                </a:lnTo>
                <a:lnTo>
                  <a:pt x="1" y="25"/>
                </a:lnTo>
                <a:lnTo>
                  <a:pt x="1" y="24"/>
                </a:lnTo>
                <a:lnTo>
                  <a:pt x="3" y="22"/>
                </a:lnTo>
                <a:lnTo>
                  <a:pt x="4" y="21"/>
                </a:lnTo>
                <a:lnTo>
                  <a:pt x="8" y="19"/>
                </a:lnTo>
                <a:lnTo>
                  <a:pt x="11" y="18"/>
                </a:lnTo>
                <a:lnTo>
                  <a:pt x="14" y="18"/>
                </a:lnTo>
                <a:lnTo>
                  <a:pt x="18" y="17"/>
                </a:lnTo>
                <a:lnTo>
                  <a:pt x="22" y="15"/>
                </a:lnTo>
                <a:lnTo>
                  <a:pt x="25" y="12"/>
                </a:lnTo>
                <a:lnTo>
                  <a:pt x="26" y="11"/>
                </a:lnTo>
                <a:lnTo>
                  <a:pt x="26" y="10"/>
                </a:lnTo>
                <a:lnTo>
                  <a:pt x="26" y="8"/>
                </a:lnTo>
                <a:lnTo>
                  <a:pt x="26" y="7"/>
                </a:lnTo>
                <a:lnTo>
                  <a:pt x="26" y="3"/>
                </a:lnTo>
                <a:lnTo>
                  <a:pt x="26" y="1"/>
                </a:lnTo>
                <a:lnTo>
                  <a:pt x="26" y="0"/>
                </a:lnTo>
                <a:lnTo>
                  <a:pt x="78" y="0"/>
                </a:lnTo>
                <a:lnTo>
                  <a:pt x="78" y="10"/>
                </a:lnTo>
                <a:lnTo>
                  <a:pt x="80" y="11"/>
                </a:lnTo>
                <a:lnTo>
                  <a:pt x="80" y="12"/>
                </a:lnTo>
                <a:lnTo>
                  <a:pt x="81" y="14"/>
                </a:lnTo>
                <a:lnTo>
                  <a:pt x="82" y="15"/>
                </a:lnTo>
                <a:lnTo>
                  <a:pt x="87" y="18"/>
                </a:lnTo>
                <a:lnTo>
                  <a:pt x="88" y="18"/>
                </a:lnTo>
                <a:lnTo>
                  <a:pt x="91" y="18"/>
                </a:lnTo>
                <a:lnTo>
                  <a:pt x="92" y="18"/>
                </a:lnTo>
                <a:lnTo>
                  <a:pt x="96" y="19"/>
                </a:lnTo>
                <a:lnTo>
                  <a:pt x="101" y="21"/>
                </a:lnTo>
                <a:lnTo>
                  <a:pt x="103" y="24"/>
                </a:lnTo>
                <a:lnTo>
                  <a:pt x="105" y="25"/>
                </a:lnTo>
                <a:lnTo>
                  <a:pt x="105" y="28"/>
                </a:lnTo>
                <a:lnTo>
                  <a:pt x="103" y="31"/>
                </a:lnTo>
                <a:lnTo>
                  <a:pt x="101" y="33"/>
                </a:lnTo>
                <a:lnTo>
                  <a:pt x="96" y="35"/>
                </a:lnTo>
                <a:lnTo>
                  <a:pt x="92" y="36"/>
                </a:lnTo>
                <a:lnTo>
                  <a:pt x="91" y="38"/>
                </a:lnTo>
                <a:lnTo>
                  <a:pt x="92" y="3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87" name="Freeform 807"/>
          <xdr:cNvSpPr>
            <a:spLocks/>
          </xdr:cNvSpPr>
        </xdr:nvSpPr>
        <xdr:spPr bwMode="auto">
          <a:xfrm flipH="1">
            <a:off x="2803" y="4955"/>
            <a:ext cx="58" cy="23"/>
          </a:xfrm>
          <a:custGeom>
            <a:avLst/>
            <a:gdLst>
              <a:gd name="T0" fmla="*/ 15 w 105"/>
              <a:gd name="T1" fmla="*/ 8 h 38"/>
              <a:gd name="T2" fmla="*/ 2 w 105"/>
              <a:gd name="T3" fmla="*/ 8 h 38"/>
              <a:gd name="T4" fmla="*/ 2 w 105"/>
              <a:gd name="T5" fmla="*/ 8 h 38"/>
              <a:gd name="T6" fmla="*/ 2 w 105"/>
              <a:gd name="T7" fmla="*/ 8 h 38"/>
              <a:gd name="T8" fmla="*/ 1 w 105"/>
              <a:gd name="T9" fmla="*/ 8 h 38"/>
              <a:gd name="T10" fmla="*/ 1 w 105"/>
              <a:gd name="T11" fmla="*/ 8 h 38"/>
              <a:gd name="T12" fmla="*/ 1 w 105"/>
              <a:gd name="T13" fmla="*/ 7 h 38"/>
              <a:gd name="T14" fmla="*/ 1 w 105"/>
              <a:gd name="T15" fmla="*/ 7 h 38"/>
              <a:gd name="T16" fmla="*/ 0 w 105"/>
              <a:gd name="T17" fmla="*/ 6 h 38"/>
              <a:gd name="T18" fmla="*/ 1 w 105"/>
              <a:gd name="T19" fmla="*/ 5 h 38"/>
              <a:gd name="T20" fmla="*/ 1 w 105"/>
              <a:gd name="T21" fmla="*/ 5 h 38"/>
              <a:gd name="T22" fmla="*/ 1 w 105"/>
              <a:gd name="T23" fmla="*/ 5 h 38"/>
              <a:gd name="T24" fmla="*/ 1 w 105"/>
              <a:gd name="T25" fmla="*/ 5 h 38"/>
              <a:gd name="T26" fmla="*/ 1 w 105"/>
              <a:gd name="T27" fmla="*/ 4 h 38"/>
              <a:gd name="T28" fmla="*/ 2 w 105"/>
              <a:gd name="T29" fmla="*/ 4 h 38"/>
              <a:gd name="T30" fmla="*/ 2 w 105"/>
              <a:gd name="T31" fmla="*/ 4 h 38"/>
              <a:gd name="T32" fmla="*/ 3 w 105"/>
              <a:gd name="T33" fmla="*/ 4 h 38"/>
              <a:gd name="T34" fmla="*/ 4 w 105"/>
              <a:gd name="T35" fmla="*/ 3 h 38"/>
              <a:gd name="T36" fmla="*/ 4 w 105"/>
              <a:gd name="T37" fmla="*/ 3 h 38"/>
              <a:gd name="T38" fmla="*/ 4 w 105"/>
              <a:gd name="T39" fmla="*/ 2 h 38"/>
              <a:gd name="T40" fmla="*/ 4 w 105"/>
              <a:gd name="T41" fmla="*/ 2 h 38"/>
              <a:gd name="T42" fmla="*/ 4 w 105"/>
              <a:gd name="T43" fmla="*/ 2 h 38"/>
              <a:gd name="T44" fmla="*/ 4 w 105"/>
              <a:gd name="T45" fmla="*/ 2 h 38"/>
              <a:gd name="T46" fmla="*/ 4 w 105"/>
              <a:gd name="T47" fmla="*/ 2 h 38"/>
              <a:gd name="T48" fmla="*/ 4 w 105"/>
              <a:gd name="T49" fmla="*/ 1 h 38"/>
              <a:gd name="T50" fmla="*/ 4 w 105"/>
              <a:gd name="T51" fmla="*/ 1 h 38"/>
              <a:gd name="T52" fmla="*/ 4 w 105"/>
              <a:gd name="T53" fmla="*/ 1 h 38"/>
              <a:gd name="T54" fmla="*/ 4 w 105"/>
              <a:gd name="T55" fmla="*/ 0 h 38"/>
              <a:gd name="T56" fmla="*/ 4 w 105"/>
              <a:gd name="T57" fmla="*/ 0 h 38"/>
              <a:gd name="T58" fmla="*/ 4 w 105"/>
              <a:gd name="T59" fmla="*/ 0 h 38"/>
              <a:gd name="T60" fmla="*/ 4 w 105"/>
              <a:gd name="T61" fmla="*/ 0 h 38"/>
              <a:gd name="T62" fmla="*/ 13 w 105"/>
              <a:gd name="T63" fmla="*/ 0 h 38"/>
              <a:gd name="T64" fmla="*/ 13 w 105"/>
              <a:gd name="T65" fmla="*/ 2 h 38"/>
              <a:gd name="T66" fmla="*/ 13 w 105"/>
              <a:gd name="T67" fmla="*/ 2 h 38"/>
              <a:gd name="T68" fmla="*/ 13 w 105"/>
              <a:gd name="T69" fmla="*/ 3 h 38"/>
              <a:gd name="T70" fmla="*/ 14 w 105"/>
              <a:gd name="T71" fmla="*/ 3 h 38"/>
              <a:gd name="T72" fmla="*/ 14 w 105"/>
              <a:gd name="T73" fmla="*/ 3 h 38"/>
              <a:gd name="T74" fmla="*/ 15 w 105"/>
              <a:gd name="T75" fmla="*/ 4 h 38"/>
              <a:gd name="T76" fmla="*/ 15 w 105"/>
              <a:gd name="T77" fmla="*/ 4 h 38"/>
              <a:gd name="T78" fmla="*/ 15 w 105"/>
              <a:gd name="T79" fmla="*/ 4 h 38"/>
              <a:gd name="T80" fmla="*/ 15 w 105"/>
              <a:gd name="T81" fmla="*/ 4 h 38"/>
              <a:gd name="T82" fmla="*/ 16 w 105"/>
              <a:gd name="T83" fmla="*/ 4 h 38"/>
              <a:gd name="T84" fmla="*/ 17 w 105"/>
              <a:gd name="T85" fmla="*/ 5 h 38"/>
              <a:gd name="T86" fmla="*/ 17 w 105"/>
              <a:gd name="T87" fmla="*/ 5 h 38"/>
              <a:gd name="T88" fmla="*/ 18 w 105"/>
              <a:gd name="T89" fmla="*/ 5 h 38"/>
              <a:gd name="T90" fmla="*/ 18 w 105"/>
              <a:gd name="T91" fmla="*/ 6 h 38"/>
              <a:gd name="T92" fmla="*/ 17 w 105"/>
              <a:gd name="T93" fmla="*/ 7 h 38"/>
              <a:gd name="T94" fmla="*/ 17 w 105"/>
              <a:gd name="T95" fmla="*/ 8 h 38"/>
              <a:gd name="T96" fmla="*/ 16 w 105"/>
              <a:gd name="T97" fmla="*/ 8 h 38"/>
              <a:gd name="T98" fmla="*/ 15 w 105"/>
              <a:gd name="T99" fmla="*/ 8 h 38"/>
              <a:gd name="T100" fmla="*/ 15 w 105"/>
              <a:gd name="T101" fmla="*/ 8 h 38"/>
              <a:gd name="T102" fmla="*/ 15 w 105"/>
              <a:gd name="T103" fmla="*/ 8 h 38"/>
              <a:gd name="T104" fmla="*/ 15 w 105"/>
              <a:gd name="T105" fmla="*/ 8 h 38"/>
              <a:gd name="T106" fmla="*/ 15 w 105"/>
              <a:gd name="T107" fmla="*/ 8 h 3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05" h="38">
                <a:moveTo>
                  <a:pt x="92" y="36"/>
                </a:moveTo>
                <a:lnTo>
                  <a:pt x="14" y="36"/>
                </a:lnTo>
                <a:lnTo>
                  <a:pt x="11" y="36"/>
                </a:lnTo>
                <a:lnTo>
                  <a:pt x="10" y="36"/>
                </a:lnTo>
                <a:lnTo>
                  <a:pt x="5" y="36"/>
                </a:lnTo>
                <a:lnTo>
                  <a:pt x="3" y="34"/>
                </a:lnTo>
                <a:lnTo>
                  <a:pt x="1" y="32"/>
                </a:lnTo>
                <a:lnTo>
                  <a:pt x="1" y="31"/>
                </a:lnTo>
                <a:lnTo>
                  <a:pt x="0" y="28"/>
                </a:lnTo>
                <a:lnTo>
                  <a:pt x="1" y="25"/>
                </a:lnTo>
                <a:lnTo>
                  <a:pt x="1" y="24"/>
                </a:lnTo>
                <a:lnTo>
                  <a:pt x="3" y="22"/>
                </a:lnTo>
                <a:lnTo>
                  <a:pt x="4" y="21"/>
                </a:lnTo>
                <a:lnTo>
                  <a:pt x="8" y="20"/>
                </a:lnTo>
                <a:lnTo>
                  <a:pt x="11" y="18"/>
                </a:lnTo>
                <a:lnTo>
                  <a:pt x="14" y="18"/>
                </a:lnTo>
                <a:lnTo>
                  <a:pt x="18" y="17"/>
                </a:lnTo>
                <a:lnTo>
                  <a:pt x="22" y="15"/>
                </a:lnTo>
                <a:lnTo>
                  <a:pt x="25" y="13"/>
                </a:lnTo>
                <a:lnTo>
                  <a:pt x="26" y="11"/>
                </a:lnTo>
                <a:lnTo>
                  <a:pt x="26" y="10"/>
                </a:lnTo>
                <a:lnTo>
                  <a:pt x="26" y="8"/>
                </a:lnTo>
                <a:lnTo>
                  <a:pt x="26" y="7"/>
                </a:lnTo>
                <a:lnTo>
                  <a:pt x="26" y="3"/>
                </a:lnTo>
                <a:lnTo>
                  <a:pt x="26" y="1"/>
                </a:lnTo>
                <a:lnTo>
                  <a:pt x="26" y="0"/>
                </a:lnTo>
                <a:lnTo>
                  <a:pt x="78" y="0"/>
                </a:lnTo>
                <a:lnTo>
                  <a:pt x="78" y="10"/>
                </a:lnTo>
                <a:lnTo>
                  <a:pt x="80" y="11"/>
                </a:lnTo>
                <a:lnTo>
                  <a:pt x="80" y="13"/>
                </a:lnTo>
                <a:lnTo>
                  <a:pt x="81" y="14"/>
                </a:lnTo>
                <a:lnTo>
                  <a:pt x="82" y="15"/>
                </a:lnTo>
                <a:lnTo>
                  <a:pt x="87" y="18"/>
                </a:lnTo>
                <a:lnTo>
                  <a:pt x="88" y="18"/>
                </a:lnTo>
                <a:lnTo>
                  <a:pt x="91" y="18"/>
                </a:lnTo>
                <a:lnTo>
                  <a:pt x="92" y="18"/>
                </a:lnTo>
                <a:lnTo>
                  <a:pt x="96" y="20"/>
                </a:lnTo>
                <a:lnTo>
                  <a:pt x="101" y="21"/>
                </a:lnTo>
                <a:lnTo>
                  <a:pt x="103" y="24"/>
                </a:lnTo>
                <a:lnTo>
                  <a:pt x="105" y="25"/>
                </a:lnTo>
                <a:lnTo>
                  <a:pt x="105" y="28"/>
                </a:lnTo>
                <a:lnTo>
                  <a:pt x="103" y="31"/>
                </a:lnTo>
                <a:lnTo>
                  <a:pt x="101" y="34"/>
                </a:lnTo>
                <a:lnTo>
                  <a:pt x="96" y="35"/>
                </a:lnTo>
                <a:lnTo>
                  <a:pt x="92" y="36"/>
                </a:lnTo>
                <a:lnTo>
                  <a:pt x="91" y="38"/>
                </a:lnTo>
                <a:lnTo>
                  <a:pt x="92" y="3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88" name="Freeform 808"/>
          <xdr:cNvSpPr>
            <a:spLocks/>
          </xdr:cNvSpPr>
        </xdr:nvSpPr>
        <xdr:spPr bwMode="auto">
          <a:xfrm flipH="1">
            <a:off x="2803" y="4955"/>
            <a:ext cx="58" cy="23"/>
          </a:xfrm>
          <a:custGeom>
            <a:avLst/>
            <a:gdLst>
              <a:gd name="T0" fmla="*/ 15 w 105"/>
              <a:gd name="T1" fmla="*/ 8 h 38"/>
              <a:gd name="T2" fmla="*/ 2 w 105"/>
              <a:gd name="T3" fmla="*/ 8 h 38"/>
              <a:gd name="T4" fmla="*/ 2 w 105"/>
              <a:gd name="T5" fmla="*/ 8 h 38"/>
              <a:gd name="T6" fmla="*/ 2 w 105"/>
              <a:gd name="T7" fmla="*/ 8 h 38"/>
              <a:gd name="T8" fmla="*/ 1 w 105"/>
              <a:gd name="T9" fmla="*/ 8 h 38"/>
              <a:gd name="T10" fmla="*/ 1 w 105"/>
              <a:gd name="T11" fmla="*/ 8 h 38"/>
              <a:gd name="T12" fmla="*/ 1 w 105"/>
              <a:gd name="T13" fmla="*/ 7 h 38"/>
              <a:gd name="T14" fmla="*/ 1 w 105"/>
              <a:gd name="T15" fmla="*/ 7 h 38"/>
              <a:gd name="T16" fmla="*/ 0 w 105"/>
              <a:gd name="T17" fmla="*/ 6 h 38"/>
              <a:gd name="T18" fmla="*/ 1 w 105"/>
              <a:gd name="T19" fmla="*/ 5 h 38"/>
              <a:gd name="T20" fmla="*/ 1 w 105"/>
              <a:gd name="T21" fmla="*/ 5 h 38"/>
              <a:gd name="T22" fmla="*/ 1 w 105"/>
              <a:gd name="T23" fmla="*/ 5 h 38"/>
              <a:gd name="T24" fmla="*/ 1 w 105"/>
              <a:gd name="T25" fmla="*/ 5 h 38"/>
              <a:gd name="T26" fmla="*/ 1 w 105"/>
              <a:gd name="T27" fmla="*/ 4 h 38"/>
              <a:gd name="T28" fmla="*/ 2 w 105"/>
              <a:gd name="T29" fmla="*/ 4 h 38"/>
              <a:gd name="T30" fmla="*/ 2 w 105"/>
              <a:gd name="T31" fmla="*/ 4 h 38"/>
              <a:gd name="T32" fmla="*/ 3 w 105"/>
              <a:gd name="T33" fmla="*/ 4 h 38"/>
              <a:gd name="T34" fmla="*/ 4 w 105"/>
              <a:gd name="T35" fmla="*/ 3 h 38"/>
              <a:gd name="T36" fmla="*/ 4 w 105"/>
              <a:gd name="T37" fmla="*/ 3 h 38"/>
              <a:gd name="T38" fmla="*/ 4 w 105"/>
              <a:gd name="T39" fmla="*/ 2 h 38"/>
              <a:gd name="T40" fmla="*/ 4 w 105"/>
              <a:gd name="T41" fmla="*/ 2 h 38"/>
              <a:gd name="T42" fmla="*/ 4 w 105"/>
              <a:gd name="T43" fmla="*/ 2 h 38"/>
              <a:gd name="T44" fmla="*/ 4 w 105"/>
              <a:gd name="T45" fmla="*/ 2 h 38"/>
              <a:gd name="T46" fmla="*/ 4 w 105"/>
              <a:gd name="T47" fmla="*/ 2 h 38"/>
              <a:gd name="T48" fmla="*/ 4 w 105"/>
              <a:gd name="T49" fmla="*/ 1 h 38"/>
              <a:gd name="T50" fmla="*/ 4 w 105"/>
              <a:gd name="T51" fmla="*/ 1 h 38"/>
              <a:gd name="T52" fmla="*/ 4 w 105"/>
              <a:gd name="T53" fmla="*/ 1 h 38"/>
              <a:gd name="T54" fmla="*/ 4 w 105"/>
              <a:gd name="T55" fmla="*/ 0 h 38"/>
              <a:gd name="T56" fmla="*/ 4 w 105"/>
              <a:gd name="T57" fmla="*/ 0 h 38"/>
              <a:gd name="T58" fmla="*/ 4 w 105"/>
              <a:gd name="T59" fmla="*/ 0 h 38"/>
              <a:gd name="T60" fmla="*/ 4 w 105"/>
              <a:gd name="T61" fmla="*/ 0 h 38"/>
              <a:gd name="T62" fmla="*/ 13 w 105"/>
              <a:gd name="T63" fmla="*/ 0 h 38"/>
              <a:gd name="T64" fmla="*/ 13 w 105"/>
              <a:gd name="T65" fmla="*/ 2 h 38"/>
              <a:gd name="T66" fmla="*/ 13 w 105"/>
              <a:gd name="T67" fmla="*/ 2 h 38"/>
              <a:gd name="T68" fmla="*/ 13 w 105"/>
              <a:gd name="T69" fmla="*/ 3 h 38"/>
              <a:gd name="T70" fmla="*/ 14 w 105"/>
              <a:gd name="T71" fmla="*/ 3 h 38"/>
              <a:gd name="T72" fmla="*/ 14 w 105"/>
              <a:gd name="T73" fmla="*/ 3 h 38"/>
              <a:gd name="T74" fmla="*/ 15 w 105"/>
              <a:gd name="T75" fmla="*/ 4 h 38"/>
              <a:gd name="T76" fmla="*/ 15 w 105"/>
              <a:gd name="T77" fmla="*/ 4 h 38"/>
              <a:gd name="T78" fmla="*/ 15 w 105"/>
              <a:gd name="T79" fmla="*/ 4 h 38"/>
              <a:gd name="T80" fmla="*/ 15 w 105"/>
              <a:gd name="T81" fmla="*/ 4 h 38"/>
              <a:gd name="T82" fmla="*/ 16 w 105"/>
              <a:gd name="T83" fmla="*/ 4 h 38"/>
              <a:gd name="T84" fmla="*/ 17 w 105"/>
              <a:gd name="T85" fmla="*/ 5 h 38"/>
              <a:gd name="T86" fmla="*/ 17 w 105"/>
              <a:gd name="T87" fmla="*/ 5 h 38"/>
              <a:gd name="T88" fmla="*/ 18 w 105"/>
              <a:gd name="T89" fmla="*/ 5 h 38"/>
              <a:gd name="T90" fmla="*/ 18 w 105"/>
              <a:gd name="T91" fmla="*/ 6 h 38"/>
              <a:gd name="T92" fmla="*/ 17 w 105"/>
              <a:gd name="T93" fmla="*/ 7 h 38"/>
              <a:gd name="T94" fmla="*/ 17 w 105"/>
              <a:gd name="T95" fmla="*/ 8 h 38"/>
              <a:gd name="T96" fmla="*/ 16 w 105"/>
              <a:gd name="T97" fmla="*/ 8 h 38"/>
              <a:gd name="T98" fmla="*/ 15 w 105"/>
              <a:gd name="T99" fmla="*/ 8 h 38"/>
              <a:gd name="T100" fmla="*/ 15 w 105"/>
              <a:gd name="T101" fmla="*/ 8 h 38"/>
              <a:gd name="T102" fmla="*/ 15 w 105"/>
              <a:gd name="T103" fmla="*/ 8 h 38"/>
              <a:gd name="T104" fmla="*/ 15 w 105"/>
              <a:gd name="T105" fmla="*/ 8 h 38"/>
              <a:gd name="T106" fmla="*/ 15 w 105"/>
              <a:gd name="T107" fmla="*/ 8 h 3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05" h="38">
                <a:moveTo>
                  <a:pt x="92" y="36"/>
                </a:moveTo>
                <a:lnTo>
                  <a:pt x="14" y="36"/>
                </a:lnTo>
                <a:lnTo>
                  <a:pt x="11" y="36"/>
                </a:lnTo>
                <a:lnTo>
                  <a:pt x="10" y="36"/>
                </a:lnTo>
                <a:lnTo>
                  <a:pt x="5" y="36"/>
                </a:lnTo>
                <a:lnTo>
                  <a:pt x="3" y="34"/>
                </a:lnTo>
                <a:lnTo>
                  <a:pt x="1" y="32"/>
                </a:lnTo>
                <a:lnTo>
                  <a:pt x="1" y="31"/>
                </a:lnTo>
                <a:lnTo>
                  <a:pt x="0" y="28"/>
                </a:lnTo>
                <a:lnTo>
                  <a:pt x="1" y="25"/>
                </a:lnTo>
                <a:lnTo>
                  <a:pt x="1" y="24"/>
                </a:lnTo>
                <a:lnTo>
                  <a:pt x="3" y="22"/>
                </a:lnTo>
                <a:lnTo>
                  <a:pt x="4" y="21"/>
                </a:lnTo>
                <a:lnTo>
                  <a:pt x="8" y="20"/>
                </a:lnTo>
                <a:lnTo>
                  <a:pt x="11" y="18"/>
                </a:lnTo>
                <a:lnTo>
                  <a:pt x="14" y="18"/>
                </a:lnTo>
                <a:lnTo>
                  <a:pt x="18" y="17"/>
                </a:lnTo>
                <a:lnTo>
                  <a:pt x="22" y="15"/>
                </a:lnTo>
                <a:lnTo>
                  <a:pt x="25" y="13"/>
                </a:lnTo>
                <a:lnTo>
                  <a:pt x="26" y="11"/>
                </a:lnTo>
                <a:lnTo>
                  <a:pt x="26" y="10"/>
                </a:lnTo>
                <a:lnTo>
                  <a:pt x="26" y="8"/>
                </a:lnTo>
                <a:lnTo>
                  <a:pt x="26" y="7"/>
                </a:lnTo>
                <a:lnTo>
                  <a:pt x="26" y="3"/>
                </a:lnTo>
                <a:lnTo>
                  <a:pt x="26" y="1"/>
                </a:lnTo>
                <a:lnTo>
                  <a:pt x="26" y="0"/>
                </a:lnTo>
                <a:lnTo>
                  <a:pt x="78" y="0"/>
                </a:lnTo>
                <a:lnTo>
                  <a:pt x="78" y="10"/>
                </a:lnTo>
                <a:lnTo>
                  <a:pt x="80" y="11"/>
                </a:lnTo>
                <a:lnTo>
                  <a:pt x="80" y="13"/>
                </a:lnTo>
                <a:lnTo>
                  <a:pt x="81" y="14"/>
                </a:lnTo>
                <a:lnTo>
                  <a:pt x="82" y="15"/>
                </a:lnTo>
                <a:lnTo>
                  <a:pt x="87" y="18"/>
                </a:lnTo>
                <a:lnTo>
                  <a:pt x="88" y="18"/>
                </a:lnTo>
                <a:lnTo>
                  <a:pt x="91" y="18"/>
                </a:lnTo>
                <a:lnTo>
                  <a:pt x="92" y="18"/>
                </a:lnTo>
                <a:lnTo>
                  <a:pt x="96" y="20"/>
                </a:lnTo>
                <a:lnTo>
                  <a:pt x="101" y="21"/>
                </a:lnTo>
                <a:lnTo>
                  <a:pt x="103" y="24"/>
                </a:lnTo>
                <a:lnTo>
                  <a:pt x="105" y="25"/>
                </a:lnTo>
                <a:lnTo>
                  <a:pt x="105" y="28"/>
                </a:lnTo>
                <a:lnTo>
                  <a:pt x="103" y="31"/>
                </a:lnTo>
                <a:lnTo>
                  <a:pt x="101" y="34"/>
                </a:lnTo>
                <a:lnTo>
                  <a:pt x="96" y="35"/>
                </a:lnTo>
                <a:lnTo>
                  <a:pt x="92" y="36"/>
                </a:lnTo>
                <a:lnTo>
                  <a:pt x="91" y="38"/>
                </a:lnTo>
                <a:lnTo>
                  <a:pt x="92" y="3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89" name="Freeform 809"/>
          <xdr:cNvSpPr>
            <a:spLocks/>
          </xdr:cNvSpPr>
        </xdr:nvSpPr>
        <xdr:spPr bwMode="auto">
          <a:xfrm flipH="1">
            <a:off x="2803" y="4939"/>
            <a:ext cx="58" cy="22"/>
          </a:xfrm>
          <a:custGeom>
            <a:avLst/>
            <a:gdLst>
              <a:gd name="T0" fmla="*/ 15 w 105"/>
              <a:gd name="T1" fmla="*/ 7 h 38"/>
              <a:gd name="T2" fmla="*/ 2 w 105"/>
              <a:gd name="T3" fmla="*/ 7 h 38"/>
              <a:gd name="T4" fmla="*/ 2 w 105"/>
              <a:gd name="T5" fmla="*/ 8 h 38"/>
              <a:gd name="T6" fmla="*/ 2 w 105"/>
              <a:gd name="T7" fmla="*/ 8 h 38"/>
              <a:gd name="T8" fmla="*/ 1 w 105"/>
              <a:gd name="T9" fmla="*/ 7 h 38"/>
              <a:gd name="T10" fmla="*/ 1 w 105"/>
              <a:gd name="T11" fmla="*/ 7 h 38"/>
              <a:gd name="T12" fmla="*/ 1 w 105"/>
              <a:gd name="T13" fmla="*/ 6 h 38"/>
              <a:gd name="T14" fmla="*/ 1 w 105"/>
              <a:gd name="T15" fmla="*/ 6 h 38"/>
              <a:gd name="T16" fmla="*/ 0 w 105"/>
              <a:gd name="T17" fmla="*/ 5 h 38"/>
              <a:gd name="T18" fmla="*/ 1 w 105"/>
              <a:gd name="T19" fmla="*/ 5 h 38"/>
              <a:gd name="T20" fmla="*/ 1 w 105"/>
              <a:gd name="T21" fmla="*/ 5 h 38"/>
              <a:gd name="T22" fmla="*/ 1 w 105"/>
              <a:gd name="T23" fmla="*/ 5 h 38"/>
              <a:gd name="T24" fmla="*/ 1 w 105"/>
              <a:gd name="T25" fmla="*/ 4 h 38"/>
              <a:gd name="T26" fmla="*/ 1 w 105"/>
              <a:gd name="T27" fmla="*/ 4 h 38"/>
              <a:gd name="T28" fmla="*/ 2 w 105"/>
              <a:gd name="T29" fmla="*/ 4 h 38"/>
              <a:gd name="T30" fmla="*/ 2 w 105"/>
              <a:gd name="T31" fmla="*/ 4 h 38"/>
              <a:gd name="T32" fmla="*/ 3 w 105"/>
              <a:gd name="T33" fmla="*/ 3 h 38"/>
              <a:gd name="T34" fmla="*/ 4 w 105"/>
              <a:gd name="T35" fmla="*/ 3 h 38"/>
              <a:gd name="T36" fmla="*/ 4 w 105"/>
              <a:gd name="T37" fmla="*/ 3 h 38"/>
              <a:gd name="T38" fmla="*/ 4 w 105"/>
              <a:gd name="T39" fmla="*/ 2 h 38"/>
              <a:gd name="T40" fmla="*/ 4 w 105"/>
              <a:gd name="T41" fmla="*/ 2 h 38"/>
              <a:gd name="T42" fmla="*/ 4 w 105"/>
              <a:gd name="T43" fmla="*/ 2 h 38"/>
              <a:gd name="T44" fmla="*/ 4 w 105"/>
              <a:gd name="T45" fmla="*/ 2 h 38"/>
              <a:gd name="T46" fmla="*/ 4 w 105"/>
              <a:gd name="T47" fmla="*/ 2 h 38"/>
              <a:gd name="T48" fmla="*/ 4 w 105"/>
              <a:gd name="T49" fmla="*/ 1 h 38"/>
              <a:gd name="T50" fmla="*/ 4 w 105"/>
              <a:gd name="T51" fmla="*/ 1 h 38"/>
              <a:gd name="T52" fmla="*/ 4 w 105"/>
              <a:gd name="T53" fmla="*/ 1 h 38"/>
              <a:gd name="T54" fmla="*/ 4 w 105"/>
              <a:gd name="T55" fmla="*/ 1 h 38"/>
              <a:gd name="T56" fmla="*/ 4 w 105"/>
              <a:gd name="T57" fmla="*/ 0 h 38"/>
              <a:gd name="T58" fmla="*/ 4 w 105"/>
              <a:gd name="T59" fmla="*/ 1 h 38"/>
              <a:gd name="T60" fmla="*/ 4 w 105"/>
              <a:gd name="T61" fmla="*/ 1 h 38"/>
              <a:gd name="T62" fmla="*/ 13 w 105"/>
              <a:gd name="T63" fmla="*/ 1 h 38"/>
              <a:gd name="T64" fmla="*/ 13 w 105"/>
              <a:gd name="T65" fmla="*/ 2 h 38"/>
              <a:gd name="T66" fmla="*/ 13 w 105"/>
              <a:gd name="T67" fmla="*/ 2 h 38"/>
              <a:gd name="T68" fmla="*/ 13 w 105"/>
              <a:gd name="T69" fmla="*/ 3 h 38"/>
              <a:gd name="T70" fmla="*/ 14 w 105"/>
              <a:gd name="T71" fmla="*/ 3 h 38"/>
              <a:gd name="T72" fmla="*/ 14 w 105"/>
              <a:gd name="T73" fmla="*/ 3 h 38"/>
              <a:gd name="T74" fmla="*/ 15 w 105"/>
              <a:gd name="T75" fmla="*/ 3 h 38"/>
              <a:gd name="T76" fmla="*/ 15 w 105"/>
              <a:gd name="T77" fmla="*/ 3 h 38"/>
              <a:gd name="T78" fmla="*/ 15 w 105"/>
              <a:gd name="T79" fmla="*/ 4 h 38"/>
              <a:gd name="T80" fmla="*/ 15 w 105"/>
              <a:gd name="T81" fmla="*/ 4 h 38"/>
              <a:gd name="T82" fmla="*/ 16 w 105"/>
              <a:gd name="T83" fmla="*/ 4 h 38"/>
              <a:gd name="T84" fmla="*/ 17 w 105"/>
              <a:gd name="T85" fmla="*/ 4 h 38"/>
              <a:gd name="T86" fmla="*/ 17 w 105"/>
              <a:gd name="T87" fmla="*/ 5 h 38"/>
              <a:gd name="T88" fmla="*/ 18 w 105"/>
              <a:gd name="T89" fmla="*/ 5 h 38"/>
              <a:gd name="T90" fmla="*/ 18 w 105"/>
              <a:gd name="T91" fmla="*/ 5 h 38"/>
              <a:gd name="T92" fmla="*/ 17 w 105"/>
              <a:gd name="T93" fmla="*/ 6 h 38"/>
              <a:gd name="T94" fmla="*/ 17 w 105"/>
              <a:gd name="T95" fmla="*/ 7 h 38"/>
              <a:gd name="T96" fmla="*/ 16 w 105"/>
              <a:gd name="T97" fmla="*/ 7 h 38"/>
              <a:gd name="T98" fmla="*/ 15 w 105"/>
              <a:gd name="T99" fmla="*/ 7 h 38"/>
              <a:gd name="T100" fmla="*/ 15 w 105"/>
              <a:gd name="T101" fmla="*/ 7 h 38"/>
              <a:gd name="T102" fmla="*/ 15 w 105"/>
              <a:gd name="T103" fmla="*/ 8 h 38"/>
              <a:gd name="T104" fmla="*/ 15 w 105"/>
              <a:gd name="T105" fmla="*/ 7 h 38"/>
              <a:gd name="T106" fmla="*/ 15 w 105"/>
              <a:gd name="T107" fmla="*/ 7 h 3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05" h="38">
                <a:moveTo>
                  <a:pt x="92" y="36"/>
                </a:moveTo>
                <a:lnTo>
                  <a:pt x="14" y="36"/>
                </a:lnTo>
                <a:lnTo>
                  <a:pt x="11" y="38"/>
                </a:lnTo>
                <a:lnTo>
                  <a:pt x="10" y="38"/>
                </a:lnTo>
                <a:lnTo>
                  <a:pt x="5" y="36"/>
                </a:lnTo>
                <a:lnTo>
                  <a:pt x="3" y="34"/>
                </a:lnTo>
                <a:lnTo>
                  <a:pt x="1" y="32"/>
                </a:lnTo>
                <a:lnTo>
                  <a:pt x="1" y="31"/>
                </a:lnTo>
                <a:lnTo>
                  <a:pt x="0" y="28"/>
                </a:lnTo>
                <a:lnTo>
                  <a:pt x="1" y="27"/>
                </a:lnTo>
                <a:lnTo>
                  <a:pt x="1" y="24"/>
                </a:lnTo>
                <a:lnTo>
                  <a:pt x="3" y="22"/>
                </a:lnTo>
                <a:lnTo>
                  <a:pt x="4" y="21"/>
                </a:lnTo>
                <a:lnTo>
                  <a:pt x="8" y="20"/>
                </a:lnTo>
                <a:lnTo>
                  <a:pt x="11" y="20"/>
                </a:lnTo>
                <a:lnTo>
                  <a:pt x="14" y="20"/>
                </a:lnTo>
                <a:lnTo>
                  <a:pt x="18" y="18"/>
                </a:lnTo>
                <a:lnTo>
                  <a:pt x="22" y="15"/>
                </a:lnTo>
                <a:lnTo>
                  <a:pt x="25" y="13"/>
                </a:lnTo>
                <a:lnTo>
                  <a:pt x="26" y="11"/>
                </a:lnTo>
                <a:lnTo>
                  <a:pt x="26" y="10"/>
                </a:lnTo>
                <a:lnTo>
                  <a:pt x="26" y="8"/>
                </a:lnTo>
                <a:lnTo>
                  <a:pt x="26" y="7"/>
                </a:lnTo>
                <a:lnTo>
                  <a:pt x="26" y="4"/>
                </a:lnTo>
                <a:lnTo>
                  <a:pt x="26" y="1"/>
                </a:lnTo>
                <a:lnTo>
                  <a:pt x="26" y="0"/>
                </a:lnTo>
                <a:lnTo>
                  <a:pt x="26" y="1"/>
                </a:lnTo>
                <a:lnTo>
                  <a:pt x="78" y="1"/>
                </a:lnTo>
                <a:lnTo>
                  <a:pt x="78" y="10"/>
                </a:lnTo>
                <a:lnTo>
                  <a:pt x="80" y="11"/>
                </a:lnTo>
                <a:lnTo>
                  <a:pt x="80" y="13"/>
                </a:lnTo>
                <a:lnTo>
                  <a:pt x="81" y="15"/>
                </a:lnTo>
                <a:lnTo>
                  <a:pt x="82" y="15"/>
                </a:lnTo>
                <a:lnTo>
                  <a:pt x="87" y="18"/>
                </a:lnTo>
                <a:lnTo>
                  <a:pt x="88" y="18"/>
                </a:lnTo>
                <a:lnTo>
                  <a:pt x="91" y="20"/>
                </a:lnTo>
                <a:lnTo>
                  <a:pt x="92" y="20"/>
                </a:lnTo>
                <a:lnTo>
                  <a:pt x="96" y="20"/>
                </a:lnTo>
                <a:lnTo>
                  <a:pt x="101" y="21"/>
                </a:lnTo>
                <a:lnTo>
                  <a:pt x="103" y="24"/>
                </a:lnTo>
                <a:lnTo>
                  <a:pt x="105" y="27"/>
                </a:lnTo>
                <a:lnTo>
                  <a:pt x="105" y="28"/>
                </a:lnTo>
                <a:lnTo>
                  <a:pt x="103" y="31"/>
                </a:lnTo>
                <a:lnTo>
                  <a:pt x="101" y="34"/>
                </a:lnTo>
                <a:lnTo>
                  <a:pt x="96" y="35"/>
                </a:lnTo>
                <a:lnTo>
                  <a:pt x="92" y="36"/>
                </a:lnTo>
                <a:lnTo>
                  <a:pt x="91" y="38"/>
                </a:lnTo>
                <a:lnTo>
                  <a:pt x="92" y="36"/>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90" name="Freeform 810"/>
          <xdr:cNvSpPr>
            <a:spLocks/>
          </xdr:cNvSpPr>
        </xdr:nvSpPr>
        <xdr:spPr bwMode="auto">
          <a:xfrm flipH="1">
            <a:off x="2803" y="4939"/>
            <a:ext cx="58" cy="22"/>
          </a:xfrm>
          <a:custGeom>
            <a:avLst/>
            <a:gdLst>
              <a:gd name="T0" fmla="*/ 15 w 105"/>
              <a:gd name="T1" fmla="*/ 7 h 38"/>
              <a:gd name="T2" fmla="*/ 2 w 105"/>
              <a:gd name="T3" fmla="*/ 7 h 38"/>
              <a:gd name="T4" fmla="*/ 2 w 105"/>
              <a:gd name="T5" fmla="*/ 8 h 38"/>
              <a:gd name="T6" fmla="*/ 2 w 105"/>
              <a:gd name="T7" fmla="*/ 8 h 38"/>
              <a:gd name="T8" fmla="*/ 1 w 105"/>
              <a:gd name="T9" fmla="*/ 7 h 38"/>
              <a:gd name="T10" fmla="*/ 1 w 105"/>
              <a:gd name="T11" fmla="*/ 7 h 38"/>
              <a:gd name="T12" fmla="*/ 1 w 105"/>
              <a:gd name="T13" fmla="*/ 6 h 38"/>
              <a:gd name="T14" fmla="*/ 1 w 105"/>
              <a:gd name="T15" fmla="*/ 6 h 38"/>
              <a:gd name="T16" fmla="*/ 0 w 105"/>
              <a:gd name="T17" fmla="*/ 5 h 38"/>
              <a:gd name="T18" fmla="*/ 1 w 105"/>
              <a:gd name="T19" fmla="*/ 5 h 38"/>
              <a:gd name="T20" fmla="*/ 1 w 105"/>
              <a:gd name="T21" fmla="*/ 5 h 38"/>
              <a:gd name="T22" fmla="*/ 1 w 105"/>
              <a:gd name="T23" fmla="*/ 5 h 38"/>
              <a:gd name="T24" fmla="*/ 1 w 105"/>
              <a:gd name="T25" fmla="*/ 4 h 38"/>
              <a:gd name="T26" fmla="*/ 1 w 105"/>
              <a:gd name="T27" fmla="*/ 4 h 38"/>
              <a:gd name="T28" fmla="*/ 2 w 105"/>
              <a:gd name="T29" fmla="*/ 4 h 38"/>
              <a:gd name="T30" fmla="*/ 2 w 105"/>
              <a:gd name="T31" fmla="*/ 4 h 38"/>
              <a:gd name="T32" fmla="*/ 3 w 105"/>
              <a:gd name="T33" fmla="*/ 3 h 38"/>
              <a:gd name="T34" fmla="*/ 4 w 105"/>
              <a:gd name="T35" fmla="*/ 3 h 38"/>
              <a:gd name="T36" fmla="*/ 4 w 105"/>
              <a:gd name="T37" fmla="*/ 3 h 38"/>
              <a:gd name="T38" fmla="*/ 4 w 105"/>
              <a:gd name="T39" fmla="*/ 2 h 38"/>
              <a:gd name="T40" fmla="*/ 4 w 105"/>
              <a:gd name="T41" fmla="*/ 2 h 38"/>
              <a:gd name="T42" fmla="*/ 4 w 105"/>
              <a:gd name="T43" fmla="*/ 2 h 38"/>
              <a:gd name="T44" fmla="*/ 4 w 105"/>
              <a:gd name="T45" fmla="*/ 2 h 38"/>
              <a:gd name="T46" fmla="*/ 4 w 105"/>
              <a:gd name="T47" fmla="*/ 2 h 38"/>
              <a:gd name="T48" fmla="*/ 4 w 105"/>
              <a:gd name="T49" fmla="*/ 1 h 38"/>
              <a:gd name="T50" fmla="*/ 4 w 105"/>
              <a:gd name="T51" fmla="*/ 1 h 38"/>
              <a:gd name="T52" fmla="*/ 4 w 105"/>
              <a:gd name="T53" fmla="*/ 1 h 38"/>
              <a:gd name="T54" fmla="*/ 4 w 105"/>
              <a:gd name="T55" fmla="*/ 1 h 38"/>
              <a:gd name="T56" fmla="*/ 4 w 105"/>
              <a:gd name="T57" fmla="*/ 0 h 38"/>
              <a:gd name="T58" fmla="*/ 4 w 105"/>
              <a:gd name="T59" fmla="*/ 1 h 38"/>
              <a:gd name="T60" fmla="*/ 4 w 105"/>
              <a:gd name="T61" fmla="*/ 1 h 38"/>
              <a:gd name="T62" fmla="*/ 13 w 105"/>
              <a:gd name="T63" fmla="*/ 1 h 38"/>
              <a:gd name="T64" fmla="*/ 13 w 105"/>
              <a:gd name="T65" fmla="*/ 2 h 38"/>
              <a:gd name="T66" fmla="*/ 13 w 105"/>
              <a:gd name="T67" fmla="*/ 2 h 38"/>
              <a:gd name="T68" fmla="*/ 13 w 105"/>
              <a:gd name="T69" fmla="*/ 3 h 38"/>
              <a:gd name="T70" fmla="*/ 14 w 105"/>
              <a:gd name="T71" fmla="*/ 3 h 38"/>
              <a:gd name="T72" fmla="*/ 14 w 105"/>
              <a:gd name="T73" fmla="*/ 3 h 38"/>
              <a:gd name="T74" fmla="*/ 15 w 105"/>
              <a:gd name="T75" fmla="*/ 3 h 38"/>
              <a:gd name="T76" fmla="*/ 15 w 105"/>
              <a:gd name="T77" fmla="*/ 3 h 38"/>
              <a:gd name="T78" fmla="*/ 15 w 105"/>
              <a:gd name="T79" fmla="*/ 4 h 38"/>
              <a:gd name="T80" fmla="*/ 15 w 105"/>
              <a:gd name="T81" fmla="*/ 4 h 38"/>
              <a:gd name="T82" fmla="*/ 16 w 105"/>
              <a:gd name="T83" fmla="*/ 4 h 38"/>
              <a:gd name="T84" fmla="*/ 17 w 105"/>
              <a:gd name="T85" fmla="*/ 4 h 38"/>
              <a:gd name="T86" fmla="*/ 17 w 105"/>
              <a:gd name="T87" fmla="*/ 5 h 38"/>
              <a:gd name="T88" fmla="*/ 18 w 105"/>
              <a:gd name="T89" fmla="*/ 5 h 38"/>
              <a:gd name="T90" fmla="*/ 18 w 105"/>
              <a:gd name="T91" fmla="*/ 5 h 38"/>
              <a:gd name="T92" fmla="*/ 17 w 105"/>
              <a:gd name="T93" fmla="*/ 6 h 38"/>
              <a:gd name="T94" fmla="*/ 17 w 105"/>
              <a:gd name="T95" fmla="*/ 7 h 38"/>
              <a:gd name="T96" fmla="*/ 16 w 105"/>
              <a:gd name="T97" fmla="*/ 7 h 38"/>
              <a:gd name="T98" fmla="*/ 15 w 105"/>
              <a:gd name="T99" fmla="*/ 7 h 38"/>
              <a:gd name="T100" fmla="*/ 15 w 105"/>
              <a:gd name="T101" fmla="*/ 7 h 38"/>
              <a:gd name="T102" fmla="*/ 15 w 105"/>
              <a:gd name="T103" fmla="*/ 8 h 38"/>
              <a:gd name="T104" fmla="*/ 15 w 105"/>
              <a:gd name="T105" fmla="*/ 7 h 38"/>
              <a:gd name="T106" fmla="*/ 15 w 105"/>
              <a:gd name="T107" fmla="*/ 7 h 3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05" h="38">
                <a:moveTo>
                  <a:pt x="92" y="36"/>
                </a:moveTo>
                <a:lnTo>
                  <a:pt x="14" y="36"/>
                </a:lnTo>
                <a:lnTo>
                  <a:pt x="11" y="38"/>
                </a:lnTo>
                <a:lnTo>
                  <a:pt x="10" y="38"/>
                </a:lnTo>
                <a:lnTo>
                  <a:pt x="5" y="36"/>
                </a:lnTo>
                <a:lnTo>
                  <a:pt x="3" y="34"/>
                </a:lnTo>
                <a:lnTo>
                  <a:pt x="1" y="32"/>
                </a:lnTo>
                <a:lnTo>
                  <a:pt x="1" y="31"/>
                </a:lnTo>
                <a:lnTo>
                  <a:pt x="0" y="28"/>
                </a:lnTo>
                <a:lnTo>
                  <a:pt x="1" y="27"/>
                </a:lnTo>
                <a:lnTo>
                  <a:pt x="1" y="24"/>
                </a:lnTo>
                <a:lnTo>
                  <a:pt x="3" y="22"/>
                </a:lnTo>
                <a:lnTo>
                  <a:pt x="4" y="21"/>
                </a:lnTo>
                <a:lnTo>
                  <a:pt x="8" y="20"/>
                </a:lnTo>
                <a:lnTo>
                  <a:pt x="11" y="20"/>
                </a:lnTo>
                <a:lnTo>
                  <a:pt x="14" y="20"/>
                </a:lnTo>
                <a:lnTo>
                  <a:pt x="18" y="18"/>
                </a:lnTo>
                <a:lnTo>
                  <a:pt x="22" y="15"/>
                </a:lnTo>
                <a:lnTo>
                  <a:pt x="25" y="13"/>
                </a:lnTo>
                <a:lnTo>
                  <a:pt x="26" y="11"/>
                </a:lnTo>
                <a:lnTo>
                  <a:pt x="26" y="10"/>
                </a:lnTo>
                <a:lnTo>
                  <a:pt x="26" y="8"/>
                </a:lnTo>
                <a:lnTo>
                  <a:pt x="26" y="7"/>
                </a:lnTo>
                <a:lnTo>
                  <a:pt x="26" y="4"/>
                </a:lnTo>
                <a:lnTo>
                  <a:pt x="26" y="1"/>
                </a:lnTo>
                <a:lnTo>
                  <a:pt x="26" y="0"/>
                </a:lnTo>
                <a:lnTo>
                  <a:pt x="26" y="1"/>
                </a:lnTo>
                <a:lnTo>
                  <a:pt x="78" y="1"/>
                </a:lnTo>
                <a:lnTo>
                  <a:pt x="78" y="10"/>
                </a:lnTo>
                <a:lnTo>
                  <a:pt x="80" y="11"/>
                </a:lnTo>
                <a:lnTo>
                  <a:pt x="80" y="13"/>
                </a:lnTo>
                <a:lnTo>
                  <a:pt x="81" y="15"/>
                </a:lnTo>
                <a:lnTo>
                  <a:pt x="82" y="15"/>
                </a:lnTo>
                <a:lnTo>
                  <a:pt x="87" y="18"/>
                </a:lnTo>
                <a:lnTo>
                  <a:pt x="88" y="18"/>
                </a:lnTo>
                <a:lnTo>
                  <a:pt x="91" y="20"/>
                </a:lnTo>
                <a:lnTo>
                  <a:pt x="92" y="20"/>
                </a:lnTo>
                <a:lnTo>
                  <a:pt x="96" y="20"/>
                </a:lnTo>
                <a:lnTo>
                  <a:pt x="101" y="21"/>
                </a:lnTo>
                <a:lnTo>
                  <a:pt x="103" y="24"/>
                </a:lnTo>
                <a:lnTo>
                  <a:pt x="105" y="27"/>
                </a:lnTo>
                <a:lnTo>
                  <a:pt x="105" y="28"/>
                </a:lnTo>
                <a:lnTo>
                  <a:pt x="103" y="31"/>
                </a:lnTo>
                <a:lnTo>
                  <a:pt x="101" y="34"/>
                </a:lnTo>
                <a:lnTo>
                  <a:pt x="96" y="35"/>
                </a:lnTo>
                <a:lnTo>
                  <a:pt x="92" y="36"/>
                </a:lnTo>
                <a:lnTo>
                  <a:pt x="91" y="38"/>
                </a:lnTo>
                <a:lnTo>
                  <a:pt x="92" y="3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91" name="Rectangle 811"/>
          <xdr:cNvSpPr>
            <a:spLocks noChangeArrowheads="1"/>
          </xdr:cNvSpPr>
        </xdr:nvSpPr>
        <xdr:spPr bwMode="auto">
          <a:xfrm flipH="1">
            <a:off x="2820" y="4936"/>
            <a:ext cx="24" cy="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92" name="Rectangle 812"/>
          <xdr:cNvSpPr>
            <a:spLocks noChangeArrowheads="1"/>
          </xdr:cNvSpPr>
        </xdr:nvSpPr>
        <xdr:spPr bwMode="auto">
          <a:xfrm flipH="1">
            <a:off x="2820" y="4936"/>
            <a:ext cx="24" cy="3"/>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93" name="Rectangle 813"/>
          <xdr:cNvSpPr>
            <a:spLocks noChangeArrowheads="1"/>
          </xdr:cNvSpPr>
        </xdr:nvSpPr>
        <xdr:spPr bwMode="auto">
          <a:xfrm flipH="1">
            <a:off x="2820" y="4926"/>
            <a:ext cx="24"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94" name="Rectangle 814"/>
          <xdr:cNvSpPr>
            <a:spLocks noChangeArrowheads="1"/>
          </xdr:cNvSpPr>
        </xdr:nvSpPr>
        <xdr:spPr bwMode="auto">
          <a:xfrm flipH="1">
            <a:off x="2820" y="4926"/>
            <a:ext cx="24" cy="1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95" name="Freeform 815"/>
          <xdr:cNvSpPr>
            <a:spLocks/>
          </xdr:cNvSpPr>
        </xdr:nvSpPr>
        <xdr:spPr bwMode="auto">
          <a:xfrm flipH="1">
            <a:off x="2809" y="4817"/>
            <a:ext cx="46" cy="119"/>
          </a:xfrm>
          <a:custGeom>
            <a:avLst/>
            <a:gdLst>
              <a:gd name="T0" fmla="*/ 0 w 84"/>
              <a:gd name="T1" fmla="*/ 42 h 200"/>
              <a:gd name="T2" fmla="*/ 14 w 84"/>
              <a:gd name="T3" fmla="*/ 42 h 200"/>
              <a:gd name="T4" fmla="*/ 14 w 84"/>
              <a:gd name="T5" fmla="*/ 15 h 200"/>
              <a:gd name="T6" fmla="*/ 10 w 84"/>
              <a:gd name="T7" fmla="*/ 4 h 200"/>
              <a:gd name="T8" fmla="*/ 10 w 84"/>
              <a:gd name="T9" fmla="*/ 0 h 200"/>
              <a:gd name="T10" fmla="*/ 4 w 84"/>
              <a:gd name="T11" fmla="*/ 0 h 200"/>
              <a:gd name="T12" fmla="*/ 4 w 84"/>
              <a:gd name="T13" fmla="*/ 4 h 200"/>
              <a:gd name="T14" fmla="*/ 0 w 84"/>
              <a:gd name="T15" fmla="*/ 15 h 200"/>
              <a:gd name="T16" fmla="*/ 0 w 84"/>
              <a:gd name="T17" fmla="*/ 42 h 20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84" h="200">
                <a:moveTo>
                  <a:pt x="0" y="200"/>
                </a:moveTo>
                <a:lnTo>
                  <a:pt x="84" y="200"/>
                </a:lnTo>
                <a:lnTo>
                  <a:pt x="84" y="73"/>
                </a:lnTo>
                <a:lnTo>
                  <a:pt x="63" y="18"/>
                </a:lnTo>
                <a:lnTo>
                  <a:pt x="63" y="0"/>
                </a:lnTo>
                <a:lnTo>
                  <a:pt x="21" y="0"/>
                </a:lnTo>
                <a:lnTo>
                  <a:pt x="21" y="18"/>
                </a:lnTo>
                <a:lnTo>
                  <a:pt x="0" y="73"/>
                </a:lnTo>
                <a:lnTo>
                  <a:pt x="0" y="200"/>
                </a:lnTo>
                <a:close/>
              </a:path>
            </a:pathLst>
          </a:custGeom>
          <a:blipFill dpi="0" rotWithShape="0">
            <a:blip xmlns:r="http://schemas.openxmlformats.org/officeDocument/2006/relationships" r:embed="rId2"/>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96" name="Freeform 816"/>
          <xdr:cNvSpPr>
            <a:spLocks/>
          </xdr:cNvSpPr>
        </xdr:nvSpPr>
        <xdr:spPr bwMode="auto">
          <a:xfrm flipH="1">
            <a:off x="2809" y="4817"/>
            <a:ext cx="46" cy="119"/>
          </a:xfrm>
          <a:custGeom>
            <a:avLst/>
            <a:gdLst>
              <a:gd name="T0" fmla="*/ 0 w 84"/>
              <a:gd name="T1" fmla="*/ 42 h 200"/>
              <a:gd name="T2" fmla="*/ 14 w 84"/>
              <a:gd name="T3" fmla="*/ 42 h 200"/>
              <a:gd name="T4" fmla="*/ 14 w 84"/>
              <a:gd name="T5" fmla="*/ 15 h 200"/>
              <a:gd name="T6" fmla="*/ 10 w 84"/>
              <a:gd name="T7" fmla="*/ 4 h 200"/>
              <a:gd name="T8" fmla="*/ 10 w 84"/>
              <a:gd name="T9" fmla="*/ 0 h 200"/>
              <a:gd name="T10" fmla="*/ 4 w 84"/>
              <a:gd name="T11" fmla="*/ 0 h 200"/>
              <a:gd name="T12" fmla="*/ 4 w 84"/>
              <a:gd name="T13" fmla="*/ 4 h 200"/>
              <a:gd name="T14" fmla="*/ 0 w 84"/>
              <a:gd name="T15" fmla="*/ 15 h 200"/>
              <a:gd name="T16" fmla="*/ 0 w 84"/>
              <a:gd name="T17" fmla="*/ 42 h 20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84" h="200">
                <a:moveTo>
                  <a:pt x="0" y="200"/>
                </a:moveTo>
                <a:lnTo>
                  <a:pt x="84" y="200"/>
                </a:lnTo>
                <a:lnTo>
                  <a:pt x="84" y="73"/>
                </a:lnTo>
                <a:lnTo>
                  <a:pt x="63" y="18"/>
                </a:lnTo>
                <a:lnTo>
                  <a:pt x="63" y="0"/>
                </a:lnTo>
                <a:lnTo>
                  <a:pt x="21" y="0"/>
                </a:lnTo>
                <a:lnTo>
                  <a:pt x="21" y="18"/>
                </a:lnTo>
                <a:lnTo>
                  <a:pt x="0" y="73"/>
                </a:lnTo>
                <a:lnTo>
                  <a:pt x="0" y="200"/>
                </a:lnTo>
                <a:close/>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97" name="Line 817"/>
          <xdr:cNvSpPr>
            <a:spLocks noChangeShapeType="1"/>
          </xdr:cNvSpPr>
        </xdr:nvSpPr>
        <xdr:spPr bwMode="auto">
          <a:xfrm flipH="1">
            <a:off x="3038" y="4706"/>
            <a:ext cx="0" cy="10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98" name="Line 818"/>
          <xdr:cNvSpPr>
            <a:spLocks noChangeShapeType="1"/>
          </xdr:cNvSpPr>
        </xdr:nvSpPr>
        <xdr:spPr bwMode="auto">
          <a:xfrm flipH="1">
            <a:off x="2931" y="4708"/>
            <a:ext cx="0" cy="10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99" name="Line 819"/>
          <xdr:cNvSpPr>
            <a:spLocks noChangeShapeType="1"/>
          </xdr:cNvSpPr>
        </xdr:nvSpPr>
        <xdr:spPr bwMode="auto">
          <a:xfrm flipH="1">
            <a:off x="2832" y="4715"/>
            <a:ext cx="0" cy="9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00" name="Rectangle 820"/>
          <xdr:cNvSpPr>
            <a:spLocks noChangeArrowheads="1"/>
          </xdr:cNvSpPr>
        </xdr:nvSpPr>
        <xdr:spPr bwMode="auto">
          <a:xfrm flipH="1">
            <a:off x="2768" y="5038"/>
            <a:ext cx="462" cy="5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01" name="Rectangle 821"/>
          <xdr:cNvSpPr>
            <a:spLocks noChangeArrowheads="1"/>
          </xdr:cNvSpPr>
        </xdr:nvSpPr>
        <xdr:spPr bwMode="auto">
          <a:xfrm flipH="1">
            <a:off x="2768" y="5038"/>
            <a:ext cx="462" cy="53"/>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02" name="Rectangle 822"/>
          <xdr:cNvSpPr>
            <a:spLocks noChangeArrowheads="1"/>
          </xdr:cNvSpPr>
        </xdr:nvSpPr>
        <xdr:spPr bwMode="auto">
          <a:xfrm flipH="1">
            <a:off x="3225" y="5035"/>
            <a:ext cx="118" cy="5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03" name="Rectangle 823"/>
          <xdr:cNvSpPr>
            <a:spLocks noChangeArrowheads="1"/>
          </xdr:cNvSpPr>
        </xdr:nvSpPr>
        <xdr:spPr bwMode="auto">
          <a:xfrm flipH="1">
            <a:off x="3225" y="5035"/>
            <a:ext cx="118" cy="56"/>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04" name="Freeform 824"/>
          <xdr:cNvSpPr>
            <a:spLocks/>
          </xdr:cNvSpPr>
        </xdr:nvSpPr>
        <xdr:spPr bwMode="auto">
          <a:xfrm flipH="1">
            <a:off x="3176" y="4679"/>
            <a:ext cx="144" cy="21"/>
          </a:xfrm>
          <a:custGeom>
            <a:avLst/>
            <a:gdLst>
              <a:gd name="T0" fmla="*/ 45 w 258"/>
              <a:gd name="T1" fmla="*/ 7 h 36"/>
              <a:gd name="T2" fmla="*/ 45 w 258"/>
              <a:gd name="T3" fmla="*/ 1 h 36"/>
              <a:gd name="T4" fmla="*/ 0 w 258"/>
              <a:gd name="T5" fmla="*/ 0 h 36"/>
              <a:gd name="T6" fmla="*/ 0 60000 65536"/>
              <a:gd name="T7" fmla="*/ 0 60000 65536"/>
              <a:gd name="T8" fmla="*/ 0 60000 65536"/>
            </a:gdLst>
            <a:ahLst/>
            <a:cxnLst>
              <a:cxn ang="T6">
                <a:pos x="T0" y="T1"/>
              </a:cxn>
              <a:cxn ang="T7">
                <a:pos x="T2" y="T3"/>
              </a:cxn>
              <a:cxn ang="T8">
                <a:pos x="T4" y="T5"/>
              </a:cxn>
            </a:cxnLst>
            <a:rect l="0" t="0" r="r" b="b"/>
            <a:pathLst>
              <a:path w="258" h="36">
                <a:moveTo>
                  <a:pt x="258" y="36"/>
                </a:moveTo>
                <a:lnTo>
                  <a:pt x="258" y="7"/>
                </a:lnTo>
                <a:lnTo>
                  <a:pt x="0" y="0"/>
                </a:lnTo>
              </a:path>
            </a:pathLst>
          </a:custGeom>
          <a:noFill/>
          <a:ln w="6350">
            <a:solidFill>
              <a:srgbClr val="969696"/>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05" name="Freeform 825"/>
          <xdr:cNvSpPr>
            <a:spLocks/>
          </xdr:cNvSpPr>
        </xdr:nvSpPr>
        <xdr:spPr bwMode="auto">
          <a:xfrm flipH="1">
            <a:off x="3309" y="4674"/>
            <a:ext cx="10" cy="11"/>
          </a:xfrm>
          <a:custGeom>
            <a:avLst/>
            <a:gdLst>
              <a:gd name="T0" fmla="*/ 0 w 18"/>
              <a:gd name="T1" fmla="*/ 2 h 19"/>
              <a:gd name="T2" fmla="*/ 0 w 18"/>
              <a:gd name="T3" fmla="*/ 1 h 19"/>
              <a:gd name="T4" fmla="*/ 1 w 18"/>
              <a:gd name="T5" fmla="*/ 1 h 19"/>
              <a:gd name="T6" fmla="*/ 1 w 18"/>
              <a:gd name="T7" fmla="*/ 1 h 19"/>
              <a:gd name="T8" fmla="*/ 1 w 18"/>
              <a:gd name="T9" fmla="*/ 1 h 19"/>
              <a:gd name="T10" fmla="*/ 1 w 18"/>
              <a:gd name="T11" fmla="*/ 0 h 19"/>
              <a:gd name="T12" fmla="*/ 2 w 18"/>
              <a:gd name="T13" fmla="*/ 0 h 19"/>
              <a:gd name="T14" fmla="*/ 2 w 18"/>
              <a:gd name="T15" fmla="*/ 0 h 19"/>
              <a:gd name="T16" fmla="*/ 2 w 18"/>
              <a:gd name="T17" fmla="*/ 1 h 19"/>
              <a:gd name="T18" fmla="*/ 3 w 18"/>
              <a:gd name="T19" fmla="*/ 1 h 19"/>
              <a:gd name="T20" fmla="*/ 3 w 18"/>
              <a:gd name="T21" fmla="*/ 1 h 19"/>
              <a:gd name="T22" fmla="*/ 3 w 18"/>
              <a:gd name="T23" fmla="*/ 1 h 19"/>
              <a:gd name="T24" fmla="*/ 3 w 18"/>
              <a:gd name="T25" fmla="*/ 2 h 19"/>
              <a:gd name="T26" fmla="*/ 3 w 18"/>
              <a:gd name="T27" fmla="*/ 2 h 19"/>
              <a:gd name="T28" fmla="*/ 3 w 18"/>
              <a:gd name="T29" fmla="*/ 2 h 19"/>
              <a:gd name="T30" fmla="*/ 3 w 18"/>
              <a:gd name="T31" fmla="*/ 3 h 19"/>
              <a:gd name="T32" fmla="*/ 3 w 18"/>
              <a:gd name="T33" fmla="*/ 3 h 19"/>
              <a:gd name="T34" fmla="*/ 2 w 18"/>
              <a:gd name="T35" fmla="*/ 3 h 19"/>
              <a:gd name="T36" fmla="*/ 2 w 18"/>
              <a:gd name="T37" fmla="*/ 3 h 19"/>
              <a:gd name="T38" fmla="*/ 2 w 18"/>
              <a:gd name="T39" fmla="*/ 3 h 19"/>
              <a:gd name="T40" fmla="*/ 1 w 18"/>
              <a:gd name="T41" fmla="*/ 3 h 19"/>
              <a:gd name="T42" fmla="*/ 1 w 18"/>
              <a:gd name="T43" fmla="*/ 3 h 19"/>
              <a:gd name="T44" fmla="*/ 1 w 18"/>
              <a:gd name="T45" fmla="*/ 3 h 19"/>
              <a:gd name="T46" fmla="*/ 1 w 18"/>
              <a:gd name="T47" fmla="*/ 3 h 19"/>
              <a:gd name="T48" fmla="*/ 0 w 18"/>
              <a:gd name="T49" fmla="*/ 2 h 19"/>
              <a:gd name="T50" fmla="*/ 0 w 18"/>
              <a:gd name="T51" fmla="*/ 2 h 19"/>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9">
                <a:moveTo>
                  <a:pt x="0" y="9"/>
                </a:moveTo>
                <a:lnTo>
                  <a:pt x="0" y="7"/>
                </a:lnTo>
                <a:lnTo>
                  <a:pt x="2" y="6"/>
                </a:lnTo>
                <a:lnTo>
                  <a:pt x="3" y="3"/>
                </a:lnTo>
                <a:lnTo>
                  <a:pt x="6" y="2"/>
                </a:lnTo>
                <a:lnTo>
                  <a:pt x="7" y="0"/>
                </a:lnTo>
                <a:lnTo>
                  <a:pt x="10" y="0"/>
                </a:lnTo>
                <a:lnTo>
                  <a:pt x="11" y="0"/>
                </a:lnTo>
                <a:lnTo>
                  <a:pt x="13" y="2"/>
                </a:lnTo>
                <a:lnTo>
                  <a:pt x="16" y="3"/>
                </a:lnTo>
                <a:lnTo>
                  <a:pt x="17" y="6"/>
                </a:lnTo>
                <a:lnTo>
                  <a:pt x="18" y="7"/>
                </a:lnTo>
                <a:lnTo>
                  <a:pt x="18" y="9"/>
                </a:lnTo>
                <a:lnTo>
                  <a:pt x="18" y="12"/>
                </a:lnTo>
                <a:lnTo>
                  <a:pt x="17" y="13"/>
                </a:lnTo>
                <a:lnTo>
                  <a:pt x="16" y="16"/>
                </a:lnTo>
                <a:lnTo>
                  <a:pt x="13" y="17"/>
                </a:lnTo>
                <a:lnTo>
                  <a:pt x="11" y="19"/>
                </a:lnTo>
                <a:lnTo>
                  <a:pt x="10" y="19"/>
                </a:lnTo>
                <a:lnTo>
                  <a:pt x="7" y="19"/>
                </a:lnTo>
                <a:lnTo>
                  <a:pt x="6" y="17"/>
                </a:lnTo>
                <a:lnTo>
                  <a:pt x="3" y="16"/>
                </a:lnTo>
                <a:lnTo>
                  <a:pt x="2" y="13"/>
                </a:lnTo>
                <a:lnTo>
                  <a:pt x="0" y="12"/>
                </a:lnTo>
                <a:lnTo>
                  <a:pt x="0" y="9"/>
                </a:lnTo>
                <a:close/>
              </a:path>
            </a:pathLst>
          </a:cu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06" name="Rectangle 827"/>
          <xdr:cNvSpPr>
            <a:spLocks noChangeArrowheads="1"/>
          </xdr:cNvSpPr>
        </xdr:nvSpPr>
        <xdr:spPr bwMode="auto">
          <a:xfrm flipH="1">
            <a:off x="3343" y="5035"/>
            <a:ext cx="29" cy="5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07" name="Rectangle 828"/>
          <xdr:cNvSpPr>
            <a:spLocks noChangeArrowheads="1"/>
          </xdr:cNvSpPr>
        </xdr:nvSpPr>
        <xdr:spPr bwMode="auto">
          <a:xfrm flipH="1">
            <a:off x="3343" y="5035"/>
            <a:ext cx="29" cy="56"/>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08" name="Freeform 829"/>
          <xdr:cNvSpPr>
            <a:spLocks/>
          </xdr:cNvSpPr>
        </xdr:nvSpPr>
        <xdr:spPr bwMode="auto">
          <a:xfrm flipH="1">
            <a:off x="3353" y="5070"/>
            <a:ext cx="10" cy="8"/>
          </a:xfrm>
          <a:custGeom>
            <a:avLst/>
            <a:gdLst>
              <a:gd name="T0" fmla="*/ 0 w 18"/>
              <a:gd name="T1" fmla="*/ 1 h 14"/>
              <a:gd name="T2" fmla="*/ 0 w 18"/>
              <a:gd name="T3" fmla="*/ 1 h 14"/>
              <a:gd name="T4" fmla="*/ 1 w 18"/>
              <a:gd name="T5" fmla="*/ 1 h 14"/>
              <a:gd name="T6" fmla="*/ 1 w 18"/>
              <a:gd name="T7" fmla="*/ 1 h 14"/>
              <a:gd name="T8" fmla="*/ 1 w 18"/>
              <a:gd name="T9" fmla="*/ 0 h 14"/>
              <a:gd name="T10" fmla="*/ 2 w 18"/>
              <a:gd name="T11" fmla="*/ 0 h 14"/>
              <a:gd name="T12" fmla="*/ 2 w 18"/>
              <a:gd name="T13" fmla="*/ 0 h 14"/>
              <a:gd name="T14" fmla="*/ 2 w 18"/>
              <a:gd name="T15" fmla="*/ 1 h 14"/>
              <a:gd name="T16" fmla="*/ 3 w 18"/>
              <a:gd name="T17" fmla="*/ 1 h 14"/>
              <a:gd name="T18" fmla="*/ 3 w 18"/>
              <a:gd name="T19" fmla="*/ 1 h 14"/>
              <a:gd name="T20" fmla="*/ 3 w 18"/>
              <a:gd name="T21" fmla="*/ 1 h 14"/>
              <a:gd name="T22" fmla="*/ 3 w 18"/>
              <a:gd name="T23" fmla="*/ 1 h 14"/>
              <a:gd name="T24" fmla="*/ 3 w 18"/>
              <a:gd name="T25" fmla="*/ 2 h 14"/>
              <a:gd name="T26" fmla="*/ 3 w 18"/>
              <a:gd name="T27" fmla="*/ 2 h 14"/>
              <a:gd name="T28" fmla="*/ 2 w 18"/>
              <a:gd name="T29" fmla="*/ 2 h 14"/>
              <a:gd name="T30" fmla="*/ 2 w 18"/>
              <a:gd name="T31" fmla="*/ 3 h 14"/>
              <a:gd name="T32" fmla="*/ 2 w 18"/>
              <a:gd name="T33" fmla="*/ 3 h 14"/>
              <a:gd name="T34" fmla="*/ 1 w 18"/>
              <a:gd name="T35" fmla="*/ 3 h 14"/>
              <a:gd name="T36" fmla="*/ 1 w 18"/>
              <a:gd name="T37" fmla="*/ 2 h 14"/>
              <a:gd name="T38" fmla="*/ 1 w 18"/>
              <a:gd name="T39" fmla="*/ 2 h 14"/>
              <a:gd name="T40" fmla="*/ 0 w 18"/>
              <a:gd name="T41" fmla="*/ 2 h 14"/>
              <a:gd name="T42" fmla="*/ 0 w 18"/>
              <a:gd name="T43" fmla="*/ 1 h 1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8" h="14">
                <a:moveTo>
                  <a:pt x="0" y="7"/>
                </a:moveTo>
                <a:lnTo>
                  <a:pt x="0" y="5"/>
                </a:lnTo>
                <a:lnTo>
                  <a:pt x="1" y="4"/>
                </a:lnTo>
                <a:lnTo>
                  <a:pt x="2" y="3"/>
                </a:lnTo>
                <a:lnTo>
                  <a:pt x="5" y="0"/>
                </a:lnTo>
                <a:lnTo>
                  <a:pt x="9" y="0"/>
                </a:lnTo>
                <a:lnTo>
                  <a:pt x="12" y="0"/>
                </a:lnTo>
                <a:lnTo>
                  <a:pt x="15" y="3"/>
                </a:lnTo>
                <a:lnTo>
                  <a:pt x="16" y="4"/>
                </a:lnTo>
                <a:lnTo>
                  <a:pt x="18" y="5"/>
                </a:lnTo>
                <a:lnTo>
                  <a:pt x="18" y="7"/>
                </a:lnTo>
                <a:lnTo>
                  <a:pt x="18" y="8"/>
                </a:lnTo>
                <a:lnTo>
                  <a:pt x="16" y="10"/>
                </a:lnTo>
                <a:lnTo>
                  <a:pt x="15" y="12"/>
                </a:lnTo>
                <a:lnTo>
                  <a:pt x="12" y="14"/>
                </a:lnTo>
                <a:lnTo>
                  <a:pt x="9" y="14"/>
                </a:lnTo>
                <a:lnTo>
                  <a:pt x="5" y="14"/>
                </a:lnTo>
                <a:lnTo>
                  <a:pt x="2" y="12"/>
                </a:lnTo>
                <a:lnTo>
                  <a:pt x="1" y="10"/>
                </a:lnTo>
                <a:lnTo>
                  <a:pt x="0" y="8"/>
                </a:lnTo>
                <a:lnTo>
                  <a:pt x="0" y="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09" name="Freeform 830"/>
          <xdr:cNvSpPr>
            <a:spLocks/>
          </xdr:cNvSpPr>
        </xdr:nvSpPr>
        <xdr:spPr bwMode="auto">
          <a:xfrm flipH="1">
            <a:off x="3353" y="5070"/>
            <a:ext cx="10" cy="8"/>
          </a:xfrm>
          <a:custGeom>
            <a:avLst/>
            <a:gdLst>
              <a:gd name="T0" fmla="*/ 0 w 18"/>
              <a:gd name="T1" fmla="*/ 1 h 14"/>
              <a:gd name="T2" fmla="*/ 0 w 18"/>
              <a:gd name="T3" fmla="*/ 1 h 14"/>
              <a:gd name="T4" fmla="*/ 1 w 18"/>
              <a:gd name="T5" fmla="*/ 1 h 14"/>
              <a:gd name="T6" fmla="*/ 1 w 18"/>
              <a:gd name="T7" fmla="*/ 1 h 14"/>
              <a:gd name="T8" fmla="*/ 1 w 18"/>
              <a:gd name="T9" fmla="*/ 0 h 14"/>
              <a:gd name="T10" fmla="*/ 2 w 18"/>
              <a:gd name="T11" fmla="*/ 0 h 14"/>
              <a:gd name="T12" fmla="*/ 2 w 18"/>
              <a:gd name="T13" fmla="*/ 0 h 14"/>
              <a:gd name="T14" fmla="*/ 2 w 18"/>
              <a:gd name="T15" fmla="*/ 1 h 14"/>
              <a:gd name="T16" fmla="*/ 3 w 18"/>
              <a:gd name="T17" fmla="*/ 1 h 14"/>
              <a:gd name="T18" fmla="*/ 3 w 18"/>
              <a:gd name="T19" fmla="*/ 1 h 14"/>
              <a:gd name="T20" fmla="*/ 3 w 18"/>
              <a:gd name="T21" fmla="*/ 1 h 14"/>
              <a:gd name="T22" fmla="*/ 3 w 18"/>
              <a:gd name="T23" fmla="*/ 1 h 14"/>
              <a:gd name="T24" fmla="*/ 3 w 18"/>
              <a:gd name="T25" fmla="*/ 2 h 14"/>
              <a:gd name="T26" fmla="*/ 3 w 18"/>
              <a:gd name="T27" fmla="*/ 2 h 14"/>
              <a:gd name="T28" fmla="*/ 2 w 18"/>
              <a:gd name="T29" fmla="*/ 2 h 14"/>
              <a:gd name="T30" fmla="*/ 2 w 18"/>
              <a:gd name="T31" fmla="*/ 3 h 14"/>
              <a:gd name="T32" fmla="*/ 2 w 18"/>
              <a:gd name="T33" fmla="*/ 3 h 14"/>
              <a:gd name="T34" fmla="*/ 1 w 18"/>
              <a:gd name="T35" fmla="*/ 3 h 14"/>
              <a:gd name="T36" fmla="*/ 1 w 18"/>
              <a:gd name="T37" fmla="*/ 2 h 14"/>
              <a:gd name="T38" fmla="*/ 1 w 18"/>
              <a:gd name="T39" fmla="*/ 2 h 14"/>
              <a:gd name="T40" fmla="*/ 0 w 18"/>
              <a:gd name="T41" fmla="*/ 2 h 14"/>
              <a:gd name="T42" fmla="*/ 0 w 18"/>
              <a:gd name="T43" fmla="*/ 1 h 1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8" h="14">
                <a:moveTo>
                  <a:pt x="0" y="7"/>
                </a:moveTo>
                <a:lnTo>
                  <a:pt x="0" y="5"/>
                </a:lnTo>
                <a:lnTo>
                  <a:pt x="1" y="4"/>
                </a:lnTo>
                <a:lnTo>
                  <a:pt x="2" y="3"/>
                </a:lnTo>
                <a:lnTo>
                  <a:pt x="5" y="0"/>
                </a:lnTo>
                <a:lnTo>
                  <a:pt x="9" y="0"/>
                </a:lnTo>
                <a:lnTo>
                  <a:pt x="12" y="0"/>
                </a:lnTo>
                <a:lnTo>
                  <a:pt x="15" y="3"/>
                </a:lnTo>
                <a:lnTo>
                  <a:pt x="16" y="4"/>
                </a:lnTo>
                <a:lnTo>
                  <a:pt x="18" y="5"/>
                </a:lnTo>
                <a:lnTo>
                  <a:pt x="18" y="7"/>
                </a:lnTo>
                <a:lnTo>
                  <a:pt x="18" y="8"/>
                </a:lnTo>
                <a:lnTo>
                  <a:pt x="16" y="10"/>
                </a:lnTo>
                <a:lnTo>
                  <a:pt x="15" y="12"/>
                </a:lnTo>
                <a:lnTo>
                  <a:pt x="12" y="14"/>
                </a:lnTo>
                <a:lnTo>
                  <a:pt x="9" y="14"/>
                </a:lnTo>
                <a:lnTo>
                  <a:pt x="5" y="14"/>
                </a:lnTo>
                <a:lnTo>
                  <a:pt x="2" y="12"/>
                </a:lnTo>
                <a:lnTo>
                  <a:pt x="1" y="10"/>
                </a:lnTo>
                <a:lnTo>
                  <a:pt x="0" y="8"/>
                </a:lnTo>
                <a:lnTo>
                  <a:pt x="0" y="7"/>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0" name="Freeform 831"/>
          <xdr:cNvSpPr>
            <a:spLocks/>
          </xdr:cNvSpPr>
        </xdr:nvSpPr>
        <xdr:spPr bwMode="auto">
          <a:xfrm flipH="1">
            <a:off x="3353" y="5044"/>
            <a:ext cx="10" cy="8"/>
          </a:xfrm>
          <a:custGeom>
            <a:avLst/>
            <a:gdLst>
              <a:gd name="T0" fmla="*/ 0 w 18"/>
              <a:gd name="T1" fmla="*/ 1 h 14"/>
              <a:gd name="T2" fmla="*/ 0 w 18"/>
              <a:gd name="T3" fmla="*/ 1 h 14"/>
              <a:gd name="T4" fmla="*/ 1 w 18"/>
              <a:gd name="T5" fmla="*/ 1 h 14"/>
              <a:gd name="T6" fmla="*/ 1 w 18"/>
              <a:gd name="T7" fmla="*/ 1 h 14"/>
              <a:gd name="T8" fmla="*/ 1 w 18"/>
              <a:gd name="T9" fmla="*/ 0 h 14"/>
              <a:gd name="T10" fmla="*/ 2 w 18"/>
              <a:gd name="T11" fmla="*/ 0 h 14"/>
              <a:gd name="T12" fmla="*/ 2 w 18"/>
              <a:gd name="T13" fmla="*/ 0 h 14"/>
              <a:gd name="T14" fmla="*/ 2 w 18"/>
              <a:gd name="T15" fmla="*/ 1 h 14"/>
              <a:gd name="T16" fmla="*/ 3 w 18"/>
              <a:gd name="T17" fmla="*/ 1 h 14"/>
              <a:gd name="T18" fmla="*/ 3 w 18"/>
              <a:gd name="T19" fmla="*/ 1 h 14"/>
              <a:gd name="T20" fmla="*/ 3 w 18"/>
              <a:gd name="T21" fmla="*/ 1 h 14"/>
              <a:gd name="T22" fmla="*/ 3 w 18"/>
              <a:gd name="T23" fmla="*/ 1 h 14"/>
              <a:gd name="T24" fmla="*/ 3 w 18"/>
              <a:gd name="T25" fmla="*/ 2 h 14"/>
              <a:gd name="T26" fmla="*/ 3 w 18"/>
              <a:gd name="T27" fmla="*/ 2 h 14"/>
              <a:gd name="T28" fmla="*/ 2 w 18"/>
              <a:gd name="T29" fmla="*/ 2 h 14"/>
              <a:gd name="T30" fmla="*/ 2 w 18"/>
              <a:gd name="T31" fmla="*/ 3 h 14"/>
              <a:gd name="T32" fmla="*/ 2 w 18"/>
              <a:gd name="T33" fmla="*/ 3 h 14"/>
              <a:gd name="T34" fmla="*/ 1 w 18"/>
              <a:gd name="T35" fmla="*/ 3 h 14"/>
              <a:gd name="T36" fmla="*/ 1 w 18"/>
              <a:gd name="T37" fmla="*/ 2 h 14"/>
              <a:gd name="T38" fmla="*/ 1 w 18"/>
              <a:gd name="T39" fmla="*/ 2 h 14"/>
              <a:gd name="T40" fmla="*/ 0 w 18"/>
              <a:gd name="T41" fmla="*/ 2 h 14"/>
              <a:gd name="T42" fmla="*/ 0 w 18"/>
              <a:gd name="T43" fmla="*/ 1 h 1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8" h="14">
                <a:moveTo>
                  <a:pt x="0" y="7"/>
                </a:moveTo>
                <a:lnTo>
                  <a:pt x="0" y="6"/>
                </a:lnTo>
                <a:lnTo>
                  <a:pt x="1" y="5"/>
                </a:lnTo>
                <a:lnTo>
                  <a:pt x="2" y="2"/>
                </a:lnTo>
                <a:lnTo>
                  <a:pt x="5" y="0"/>
                </a:lnTo>
                <a:lnTo>
                  <a:pt x="9" y="0"/>
                </a:lnTo>
                <a:lnTo>
                  <a:pt x="12" y="0"/>
                </a:lnTo>
                <a:lnTo>
                  <a:pt x="15" y="2"/>
                </a:lnTo>
                <a:lnTo>
                  <a:pt x="16" y="5"/>
                </a:lnTo>
                <a:lnTo>
                  <a:pt x="18" y="6"/>
                </a:lnTo>
                <a:lnTo>
                  <a:pt x="18" y="7"/>
                </a:lnTo>
                <a:lnTo>
                  <a:pt x="18" y="9"/>
                </a:lnTo>
                <a:lnTo>
                  <a:pt x="16" y="10"/>
                </a:lnTo>
                <a:lnTo>
                  <a:pt x="15" y="13"/>
                </a:lnTo>
                <a:lnTo>
                  <a:pt x="12" y="14"/>
                </a:lnTo>
                <a:lnTo>
                  <a:pt x="9" y="14"/>
                </a:lnTo>
                <a:lnTo>
                  <a:pt x="5" y="14"/>
                </a:lnTo>
                <a:lnTo>
                  <a:pt x="2" y="13"/>
                </a:lnTo>
                <a:lnTo>
                  <a:pt x="1" y="10"/>
                </a:lnTo>
                <a:lnTo>
                  <a:pt x="0" y="9"/>
                </a:lnTo>
                <a:lnTo>
                  <a:pt x="0" y="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1" name="Freeform 832"/>
          <xdr:cNvSpPr>
            <a:spLocks/>
          </xdr:cNvSpPr>
        </xdr:nvSpPr>
        <xdr:spPr bwMode="auto">
          <a:xfrm flipH="1">
            <a:off x="3353" y="5044"/>
            <a:ext cx="10" cy="8"/>
          </a:xfrm>
          <a:custGeom>
            <a:avLst/>
            <a:gdLst>
              <a:gd name="T0" fmla="*/ 0 w 18"/>
              <a:gd name="T1" fmla="*/ 1 h 14"/>
              <a:gd name="T2" fmla="*/ 0 w 18"/>
              <a:gd name="T3" fmla="*/ 1 h 14"/>
              <a:gd name="T4" fmla="*/ 1 w 18"/>
              <a:gd name="T5" fmla="*/ 1 h 14"/>
              <a:gd name="T6" fmla="*/ 1 w 18"/>
              <a:gd name="T7" fmla="*/ 1 h 14"/>
              <a:gd name="T8" fmla="*/ 1 w 18"/>
              <a:gd name="T9" fmla="*/ 0 h 14"/>
              <a:gd name="T10" fmla="*/ 2 w 18"/>
              <a:gd name="T11" fmla="*/ 0 h 14"/>
              <a:gd name="T12" fmla="*/ 2 w 18"/>
              <a:gd name="T13" fmla="*/ 0 h 14"/>
              <a:gd name="T14" fmla="*/ 2 w 18"/>
              <a:gd name="T15" fmla="*/ 1 h 14"/>
              <a:gd name="T16" fmla="*/ 3 w 18"/>
              <a:gd name="T17" fmla="*/ 1 h 14"/>
              <a:gd name="T18" fmla="*/ 3 w 18"/>
              <a:gd name="T19" fmla="*/ 1 h 14"/>
              <a:gd name="T20" fmla="*/ 3 w 18"/>
              <a:gd name="T21" fmla="*/ 1 h 14"/>
              <a:gd name="T22" fmla="*/ 3 w 18"/>
              <a:gd name="T23" fmla="*/ 1 h 14"/>
              <a:gd name="T24" fmla="*/ 3 w 18"/>
              <a:gd name="T25" fmla="*/ 2 h 14"/>
              <a:gd name="T26" fmla="*/ 3 w 18"/>
              <a:gd name="T27" fmla="*/ 2 h 14"/>
              <a:gd name="T28" fmla="*/ 2 w 18"/>
              <a:gd name="T29" fmla="*/ 2 h 14"/>
              <a:gd name="T30" fmla="*/ 2 w 18"/>
              <a:gd name="T31" fmla="*/ 3 h 14"/>
              <a:gd name="T32" fmla="*/ 2 w 18"/>
              <a:gd name="T33" fmla="*/ 3 h 14"/>
              <a:gd name="T34" fmla="*/ 1 w 18"/>
              <a:gd name="T35" fmla="*/ 3 h 14"/>
              <a:gd name="T36" fmla="*/ 1 w 18"/>
              <a:gd name="T37" fmla="*/ 2 h 14"/>
              <a:gd name="T38" fmla="*/ 1 w 18"/>
              <a:gd name="T39" fmla="*/ 2 h 14"/>
              <a:gd name="T40" fmla="*/ 0 w 18"/>
              <a:gd name="T41" fmla="*/ 2 h 14"/>
              <a:gd name="T42" fmla="*/ 0 w 18"/>
              <a:gd name="T43" fmla="*/ 1 h 1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8" h="14">
                <a:moveTo>
                  <a:pt x="0" y="7"/>
                </a:moveTo>
                <a:lnTo>
                  <a:pt x="0" y="6"/>
                </a:lnTo>
                <a:lnTo>
                  <a:pt x="1" y="5"/>
                </a:lnTo>
                <a:lnTo>
                  <a:pt x="2" y="2"/>
                </a:lnTo>
                <a:lnTo>
                  <a:pt x="5" y="0"/>
                </a:lnTo>
                <a:lnTo>
                  <a:pt x="9" y="0"/>
                </a:lnTo>
                <a:lnTo>
                  <a:pt x="12" y="0"/>
                </a:lnTo>
                <a:lnTo>
                  <a:pt x="15" y="2"/>
                </a:lnTo>
                <a:lnTo>
                  <a:pt x="16" y="5"/>
                </a:lnTo>
                <a:lnTo>
                  <a:pt x="18" y="6"/>
                </a:lnTo>
                <a:lnTo>
                  <a:pt x="18" y="7"/>
                </a:lnTo>
                <a:lnTo>
                  <a:pt x="18" y="9"/>
                </a:lnTo>
                <a:lnTo>
                  <a:pt x="16" y="10"/>
                </a:lnTo>
                <a:lnTo>
                  <a:pt x="15" y="13"/>
                </a:lnTo>
                <a:lnTo>
                  <a:pt x="12" y="14"/>
                </a:lnTo>
                <a:lnTo>
                  <a:pt x="9" y="14"/>
                </a:lnTo>
                <a:lnTo>
                  <a:pt x="5" y="14"/>
                </a:lnTo>
                <a:lnTo>
                  <a:pt x="2" y="13"/>
                </a:lnTo>
                <a:lnTo>
                  <a:pt x="1" y="10"/>
                </a:lnTo>
                <a:lnTo>
                  <a:pt x="0" y="9"/>
                </a:lnTo>
                <a:lnTo>
                  <a:pt x="0" y="7"/>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2" name="Freeform 833"/>
          <xdr:cNvSpPr>
            <a:spLocks/>
          </xdr:cNvSpPr>
        </xdr:nvSpPr>
        <xdr:spPr bwMode="auto">
          <a:xfrm flipH="1">
            <a:off x="3053" y="5059"/>
            <a:ext cx="9"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0 h 18"/>
              <a:gd name="T12" fmla="*/ 1 w 17"/>
              <a:gd name="T13" fmla="*/ 0 h 18"/>
              <a:gd name="T14" fmla="*/ 2 w 17"/>
              <a:gd name="T15" fmla="*/ 0 h 18"/>
              <a:gd name="T16" fmla="*/ 2 w 17"/>
              <a:gd name="T17" fmla="*/ 1 h 18"/>
              <a:gd name="T18" fmla="*/ 2 w 17"/>
              <a:gd name="T19" fmla="*/ 1 h 18"/>
              <a:gd name="T20" fmla="*/ 3 w 17"/>
              <a:gd name="T21" fmla="*/ 1 h 18"/>
              <a:gd name="T22" fmla="*/ 3 w 17"/>
              <a:gd name="T23" fmla="*/ 1 h 18"/>
              <a:gd name="T24" fmla="*/ 3 w 17"/>
              <a:gd name="T25" fmla="*/ 2 h 18"/>
              <a:gd name="T26" fmla="*/ 3 w 17"/>
              <a:gd name="T27" fmla="*/ 2 h 18"/>
              <a:gd name="T28" fmla="*/ 3 w 17"/>
              <a:gd name="T29" fmla="*/ 2 h 18"/>
              <a:gd name="T30" fmla="*/ 3 w 17"/>
              <a:gd name="T31" fmla="*/ 2 h 18"/>
              <a:gd name="T32" fmla="*/ 2 w 17"/>
              <a:gd name="T33" fmla="*/ 4 h 18"/>
              <a:gd name="T34" fmla="*/ 2 w 17"/>
              <a:gd name="T35" fmla="*/ 4 h 18"/>
              <a:gd name="T36" fmla="*/ 2 w 17"/>
              <a:gd name="T37" fmla="*/ 4 h 18"/>
              <a:gd name="T38" fmla="*/ 1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8"/>
                </a:moveTo>
                <a:lnTo>
                  <a:pt x="0" y="7"/>
                </a:lnTo>
                <a:lnTo>
                  <a:pt x="0" y="5"/>
                </a:lnTo>
                <a:lnTo>
                  <a:pt x="1" y="2"/>
                </a:lnTo>
                <a:lnTo>
                  <a:pt x="4" y="1"/>
                </a:lnTo>
                <a:lnTo>
                  <a:pt x="7" y="0"/>
                </a:lnTo>
                <a:lnTo>
                  <a:pt x="8" y="0"/>
                </a:lnTo>
                <a:lnTo>
                  <a:pt x="10" y="0"/>
                </a:lnTo>
                <a:lnTo>
                  <a:pt x="11" y="1"/>
                </a:lnTo>
                <a:lnTo>
                  <a:pt x="14" y="2"/>
                </a:lnTo>
                <a:lnTo>
                  <a:pt x="17" y="5"/>
                </a:lnTo>
                <a:lnTo>
                  <a:pt x="17" y="7"/>
                </a:lnTo>
                <a:lnTo>
                  <a:pt x="17" y="8"/>
                </a:lnTo>
                <a:lnTo>
                  <a:pt x="17" y="11"/>
                </a:lnTo>
                <a:lnTo>
                  <a:pt x="17" y="12"/>
                </a:lnTo>
                <a:lnTo>
                  <a:pt x="14" y="15"/>
                </a:lnTo>
                <a:lnTo>
                  <a:pt x="11" y="16"/>
                </a:lnTo>
                <a:lnTo>
                  <a:pt x="10" y="18"/>
                </a:lnTo>
                <a:lnTo>
                  <a:pt x="8" y="18"/>
                </a:lnTo>
                <a:lnTo>
                  <a:pt x="7" y="18"/>
                </a:lnTo>
                <a:lnTo>
                  <a:pt x="4" y="16"/>
                </a:lnTo>
                <a:lnTo>
                  <a:pt x="1" y="15"/>
                </a:lnTo>
                <a:lnTo>
                  <a:pt x="0" y="12"/>
                </a:lnTo>
                <a:lnTo>
                  <a:pt x="0" y="11"/>
                </a:lnTo>
                <a:lnTo>
                  <a:pt x="0" y="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3" name="Freeform 834"/>
          <xdr:cNvSpPr>
            <a:spLocks/>
          </xdr:cNvSpPr>
        </xdr:nvSpPr>
        <xdr:spPr bwMode="auto">
          <a:xfrm flipH="1">
            <a:off x="3053" y="5059"/>
            <a:ext cx="9"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0 h 18"/>
              <a:gd name="T12" fmla="*/ 1 w 17"/>
              <a:gd name="T13" fmla="*/ 0 h 18"/>
              <a:gd name="T14" fmla="*/ 2 w 17"/>
              <a:gd name="T15" fmla="*/ 0 h 18"/>
              <a:gd name="T16" fmla="*/ 2 w 17"/>
              <a:gd name="T17" fmla="*/ 1 h 18"/>
              <a:gd name="T18" fmla="*/ 2 w 17"/>
              <a:gd name="T19" fmla="*/ 1 h 18"/>
              <a:gd name="T20" fmla="*/ 3 w 17"/>
              <a:gd name="T21" fmla="*/ 1 h 18"/>
              <a:gd name="T22" fmla="*/ 3 w 17"/>
              <a:gd name="T23" fmla="*/ 1 h 18"/>
              <a:gd name="T24" fmla="*/ 3 w 17"/>
              <a:gd name="T25" fmla="*/ 2 h 18"/>
              <a:gd name="T26" fmla="*/ 3 w 17"/>
              <a:gd name="T27" fmla="*/ 2 h 18"/>
              <a:gd name="T28" fmla="*/ 3 w 17"/>
              <a:gd name="T29" fmla="*/ 2 h 18"/>
              <a:gd name="T30" fmla="*/ 3 w 17"/>
              <a:gd name="T31" fmla="*/ 2 h 18"/>
              <a:gd name="T32" fmla="*/ 2 w 17"/>
              <a:gd name="T33" fmla="*/ 4 h 18"/>
              <a:gd name="T34" fmla="*/ 2 w 17"/>
              <a:gd name="T35" fmla="*/ 4 h 18"/>
              <a:gd name="T36" fmla="*/ 2 w 17"/>
              <a:gd name="T37" fmla="*/ 4 h 18"/>
              <a:gd name="T38" fmla="*/ 1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8"/>
                </a:moveTo>
                <a:lnTo>
                  <a:pt x="0" y="7"/>
                </a:lnTo>
                <a:lnTo>
                  <a:pt x="0" y="5"/>
                </a:lnTo>
                <a:lnTo>
                  <a:pt x="1" y="2"/>
                </a:lnTo>
                <a:lnTo>
                  <a:pt x="4" y="1"/>
                </a:lnTo>
                <a:lnTo>
                  <a:pt x="7" y="0"/>
                </a:lnTo>
                <a:lnTo>
                  <a:pt x="8" y="0"/>
                </a:lnTo>
                <a:lnTo>
                  <a:pt x="10" y="0"/>
                </a:lnTo>
                <a:lnTo>
                  <a:pt x="11" y="1"/>
                </a:lnTo>
                <a:lnTo>
                  <a:pt x="14" y="2"/>
                </a:lnTo>
                <a:lnTo>
                  <a:pt x="17" y="5"/>
                </a:lnTo>
                <a:lnTo>
                  <a:pt x="17" y="7"/>
                </a:lnTo>
                <a:lnTo>
                  <a:pt x="17" y="8"/>
                </a:lnTo>
                <a:lnTo>
                  <a:pt x="17" y="11"/>
                </a:lnTo>
                <a:lnTo>
                  <a:pt x="17" y="12"/>
                </a:lnTo>
                <a:lnTo>
                  <a:pt x="14" y="15"/>
                </a:lnTo>
                <a:lnTo>
                  <a:pt x="11" y="16"/>
                </a:lnTo>
                <a:lnTo>
                  <a:pt x="10" y="18"/>
                </a:lnTo>
                <a:lnTo>
                  <a:pt x="8" y="18"/>
                </a:lnTo>
                <a:lnTo>
                  <a:pt x="7" y="18"/>
                </a:lnTo>
                <a:lnTo>
                  <a:pt x="4" y="16"/>
                </a:lnTo>
                <a:lnTo>
                  <a:pt x="1" y="15"/>
                </a:lnTo>
                <a:lnTo>
                  <a:pt x="0" y="12"/>
                </a:lnTo>
                <a:lnTo>
                  <a:pt x="0" y="11"/>
                </a:lnTo>
                <a:lnTo>
                  <a:pt x="0" y="8"/>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4" name="Freeform 835"/>
          <xdr:cNvSpPr>
            <a:spLocks/>
          </xdr:cNvSpPr>
        </xdr:nvSpPr>
        <xdr:spPr bwMode="auto">
          <a:xfrm flipH="1">
            <a:off x="3019" y="5059"/>
            <a:ext cx="9"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0 h 18"/>
              <a:gd name="T12" fmla="*/ 2 w 17"/>
              <a:gd name="T13" fmla="*/ 0 h 18"/>
              <a:gd name="T14" fmla="*/ 2 w 17"/>
              <a:gd name="T15" fmla="*/ 0 h 18"/>
              <a:gd name="T16" fmla="*/ 2 w 17"/>
              <a:gd name="T17" fmla="*/ 1 h 18"/>
              <a:gd name="T18" fmla="*/ 2 w 17"/>
              <a:gd name="T19" fmla="*/ 1 h 18"/>
              <a:gd name="T20" fmla="*/ 3 w 17"/>
              <a:gd name="T21" fmla="*/ 1 h 18"/>
              <a:gd name="T22" fmla="*/ 3 w 17"/>
              <a:gd name="T23" fmla="*/ 1 h 18"/>
              <a:gd name="T24" fmla="*/ 3 w 17"/>
              <a:gd name="T25" fmla="*/ 2 h 18"/>
              <a:gd name="T26" fmla="*/ 3 w 17"/>
              <a:gd name="T27" fmla="*/ 2 h 18"/>
              <a:gd name="T28" fmla="*/ 3 w 17"/>
              <a:gd name="T29" fmla="*/ 2 h 18"/>
              <a:gd name="T30" fmla="*/ 3 w 17"/>
              <a:gd name="T31" fmla="*/ 2 h 18"/>
              <a:gd name="T32" fmla="*/ 2 w 17"/>
              <a:gd name="T33" fmla="*/ 4 h 18"/>
              <a:gd name="T34" fmla="*/ 2 w 17"/>
              <a:gd name="T35" fmla="*/ 4 h 18"/>
              <a:gd name="T36" fmla="*/ 2 w 17"/>
              <a:gd name="T37" fmla="*/ 4 h 18"/>
              <a:gd name="T38" fmla="*/ 2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8"/>
                </a:moveTo>
                <a:lnTo>
                  <a:pt x="0" y="7"/>
                </a:lnTo>
                <a:lnTo>
                  <a:pt x="0" y="5"/>
                </a:lnTo>
                <a:lnTo>
                  <a:pt x="3" y="2"/>
                </a:lnTo>
                <a:lnTo>
                  <a:pt x="6" y="1"/>
                </a:lnTo>
                <a:lnTo>
                  <a:pt x="7" y="0"/>
                </a:lnTo>
                <a:lnTo>
                  <a:pt x="9" y="0"/>
                </a:lnTo>
                <a:lnTo>
                  <a:pt x="10" y="0"/>
                </a:lnTo>
                <a:lnTo>
                  <a:pt x="12" y="1"/>
                </a:lnTo>
                <a:lnTo>
                  <a:pt x="16" y="2"/>
                </a:lnTo>
                <a:lnTo>
                  <a:pt x="17" y="5"/>
                </a:lnTo>
                <a:lnTo>
                  <a:pt x="17" y="7"/>
                </a:lnTo>
                <a:lnTo>
                  <a:pt x="17" y="8"/>
                </a:lnTo>
                <a:lnTo>
                  <a:pt x="17" y="11"/>
                </a:lnTo>
                <a:lnTo>
                  <a:pt x="17" y="12"/>
                </a:lnTo>
                <a:lnTo>
                  <a:pt x="16" y="15"/>
                </a:lnTo>
                <a:lnTo>
                  <a:pt x="12" y="16"/>
                </a:lnTo>
                <a:lnTo>
                  <a:pt x="10" y="18"/>
                </a:lnTo>
                <a:lnTo>
                  <a:pt x="9" y="18"/>
                </a:lnTo>
                <a:lnTo>
                  <a:pt x="7" y="18"/>
                </a:lnTo>
                <a:lnTo>
                  <a:pt x="6" y="16"/>
                </a:lnTo>
                <a:lnTo>
                  <a:pt x="3" y="15"/>
                </a:lnTo>
                <a:lnTo>
                  <a:pt x="0" y="12"/>
                </a:lnTo>
                <a:lnTo>
                  <a:pt x="0" y="11"/>
                </a:lnTo>
                <a:lnTo>
                  <a:pt x="0" y="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5" name="Freeform 836"/>
          <xdr:cNvSpPr>
            <a:spLocks/>
          </xdr:cNvSpPr>
        </xdr:nvSpPr>
        <xdr:spPr bwMode="auto">
          <a:xfrm flipH="1">
            <a:off x="3019" y="5059"/>
            <a:ext cx="9"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0 h 18"/>
              <a:gd name="T12" fmla="*/ 2 w 17"/>
              <a:gd name="T13" fmla="*/ 0 h 18"/>
              <a:gd name="T14" fmla="*/ 2 w 17"/>
              <a:gd name="T15" fmla="*/ 0 h 18"/>
              <a:gd name="T16" fmla="*/ 2 w 17"/>
              <a:gd name="T17" fmla="*/ 1 h 18"/>
              <a:gd name="T18" fmla="*/ 2 w 17"/>
              <a:gd name="T19" fmla="*/ 1 h 18"/>
              <a:gd name="T20" fmla="*/ 3 w 17"/>
              <a:gd name="T21" fmla="*/ 1 h 18"/>
              <a:gd name="T22" fmla="*/ 3 w 17"/>
              <a:gd name="T23" fmla="*/ 1 h 18"/>
              <a:gd name="T24" fmla="*/ 3 w 17"/>
              <a:gd name="T25" fmla="*/ 2 h 18"/>
              <a:gd name="T26" fmla="*/ 3 w 17"/>
              <a:gd name="T27" fmla="*/ 2 h 18"/>
              <a:gd name="T28" fmla="*/ 3 w 17"/>
              <a:gd name="T29" fmla="*/ 2 h 18"/>
              <a:gd name="T30" fmla="*/ 3 w 17"/>
              <a:gd name="T31" fmla="*/ 2 h 18"/>
              <a:gd name="T32" fmla="*/ 2 w 17"/>
              <a:gd name="T33" fmla="*/ 4 h 18"/>
              <a:gd name="T34" fmla="*/ 2 w 17"/>
              <a:gd name="T35" fmla="*/ 4 h 18"/>
              <a:gd name="T36" fmla="*/ 2 w 17"/>
              <a:gd name="T37" fmla="*/ 4 h 18"/>
              <a:gd name="T38" fmla="*/ 2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8"/>
                </a:moveTo>
                <a:lnTo>
                  <a:pt x="0" y="7"/>
                </a:lnTo>
                <a:lnTo>
                  <a:pt x="0" y="5"/>
                </a:lnTo>
                <a:lnTo>
                  <a:pt x="3" y="2"/>
                </a:lnTo>
                <a:lnTo>
                  <a:pt x="6" y="1"/>
                </a:lnTo>
                <a:lnTo>
                  <a:pt x="7" y="0"/>
                </a:lnTo>
                <a:lnTo>
                  <a:pt x="9" y="0"/>
                </a:lnTo>
                <a:lnTo>
                  <a:pt x="10" y="0"/>
                </a:lnTo>
                <a:lnTo>
                  <a:pt x="12" y="1"/>
                </a:lnTo>
                <a:lnTo>
                  <a:pt x="16" y="2"/>
                </a:lnTo>
                <a:lnTo>
                  <a:pt x="17" y="5"/>
                </a:lnTo>
                <a:lnTo>
                  <a:pt x="17" y="7"/>
                </a:lnTo>
                <a:lnTo>
                  <a:pt x="17" y="8"/>
                </a:lnTo>
                <a:lnTo>
                  <a:pt x="17" y="11"/>
                </a:lnTo>
                <a:lnTo>
                  <a:pt x="17" y="12"/>
                </a:lnTo>
                <a:lnTo>
                  <a:pt x="16" y="15"/>
                </a:lnTo>
                <a:lnTo>
                  <a:pt x="12" y="16"/>
                </a:lnTo>
                <a:lnTo>
                  <a:pt x="10" y="18"/>
                </a:lnTo>
                <a:lnTo>
                  <a:pt x="9" y="18"/>
                </a:lnTo>
                <a:lnTo>
                  <a:pt x="7" y="18"/>
                </a:lnTo>
                <a:lnTo>
                  <a:pt x="6" y="16"/>
                </a:lnTo>
                <a:lnTo>
                  <a:pt x="3" y="15"/>
                </a:lnTo>
                <a:lnTo>
                  <a:pt x="0" y="12"/>
                </a:lnTo>
                <a:lnTo>
                  <a:pt x="0" y="11"/>
                </a:lnTo>
                <a:lnTo>
                  <a:pt x="0" y="8"/>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6" name="Freeform 837"/>
          <xdr:cNvSpPr>
            <a:spLocks/>
          </xdr:cNvSpPr>
        </xdr:nvSpPr>
        <xdr:spPr bwMode="auto">
          <a:xfrm flipH="1">
            <a:off x="2940" y="5059"/>
            <a:ext cx="9" cy="11"/>
          </a:xfrm>
          <a:custGeom>
            <a:avLst/>
            <a:gdLst>
              <a:gd name="T0" fmla="*/ 0 w 16"/>
              <a:gd name="T1" fmla="*/ 2 h 18"/>
              <a:gd name="T2" fmla="*/ 0 w 16"/>
              <a:gd name="T3" fmla="*/ 1 h 18"/>
              <a:gd name="T4" fmla="*/ 0 w 16"/>
              <a:gd name="T5" fmla="*/ 1 h 18"/>
              <a:gd name="T6" fmla="*/ 1 w 16"/>
              <a:gd name="T7" fmla="*/ 1 h 18"/>
              <a:gd name="T8" fmla="*/ 1 w 16"/>
              <a:gd name="T9" fmla="*/ 1 h 18"/>
              <a:gd name="T10" fmla="*/ 1 w 16"/>
              <a:gd name="T11" fmla="*/ 0 h 18"/>
              <a:gd name="T12" fmla="*/ 2 w 16"/>
              <a:gd name="T13" fmla="*/ 0 h 18"/>
              <a:gd name="T14" fmla="*/ 2 w 16"/>
              <a:gd name="T15" fmla="*/ 0 h 18"/>
              <a:gd name="T16" fmla="*/ 2 w 16"/>
              <a:gd name="T17" fmla="*/ 1 h 18"/>
              <a:gd name="T18" fmla="*/ 3 w 16"/>
              <a:gd name="T19" fmla="*/ 1 h 18"/>
              <a:gd name="T20" fmla="*/ 3 w 16"/>
              <a:gd name="T21" fmla="*/ 1 h 18"/>
              <a:gd name="T22" fmla="*/ 3 w 16"/>
              <a:gd name="T23" fmla="*/ 1 h 18"/>
              <a:gd name="T24" fmla="*/ 3 w 16"/>
              <a:gd name="T25" fmla="*/ 2 h 18"/>
              <a:gd name="T26" fmla="*/ 3 w 16"/>
              <a:gd name="T27" fmla="*/ 2 h 18"/>
              <a:gd name="T28" fmla="*/ 3 w 16"/>
              <a:gd name="T29" fmla="*/ 2 h 18"/>
              <a:gd name="T30" fmla="*/ 3 w 16"/>
              <a:gd name="T31" fmla="*/ 2 h 18"/>
              <a:gd name="T32" fmla="*/ 3 w 16"/>
              <a:gd name="T33" fmla="*/ 4 h 18"/>
              <a:gd name="T34" fmla="*/ 2 w 16"/>
              <a:gd name="T35" fmla="*/ 4 h 18"/>
              <a:gd name="T36" fmla="*/ 2 w 16"/>
              <a:gd name="T37" fmla="*/ 4 h 18"/>
              <a:gd name="T38" fmla="*/ 2 w 16"/>
              <a:gd name="T39" fmla="*/ 4 h 18"/>
              <a:gd name="T40" fmla="*/ 1 w 16"/>
              <a:gd name="T41" fmla="*/ 4 h 18"/>
              <a:gd name="T42" fmla="*/ 1 w 16"/>
              <a:gd name="T43" fmla="*/ 4 h 18"/>
              <a:gd name="T44" fmla="*/ 1 w 16"/>
              <a:gd name="T45" fmla="*/ 4 h 18"/>
              <a:gd name="T46" fmla="*/ 0 w 16"/>
              <a:gd name="T47" fmla="*/ 2 h 18"/>
              <a:gd name="T48" fmla="*/ 0 w 16"/>
              <a:gd name="T49" fmla="*/ 2 h 18"/>
              <a:gd name="T50" fmla="*/ 0 w 16"/>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6" h="18">
                <a:moveTo>
                  <a:pt x="0" y="8"/>
                </a:moveTo>
                <a:lnTo>
                  <a:pt x="0" y="7"/>
                </a:lnTo>
                <a:lnTo>
                  <a:pt x="0" y="5"/>
                </a:lnTo>
                <a:lnTo>
                  <a:pt x="3" y="2"/>
                </a:lnTo>
                <a:lnTo>
                  <a:pt x="5" y="1"/>
                </a:lnTo>
                <a:lnTo>
                  <a:pt x="7" y="0"/>
                </a:lnTo>
                <a:lnTo>
                  <a:pt x="8" y="0"/>
                </a:lnTo>
                <a:lnTo>
                  <a:pt x="10" y="0"/>
                </a:lnTo>
                <a:lnTo>
                  <a:pt x="12" y="1"/>
                </a:lnTo>
                <a:lnTo>
                  <a:pt x="15" y="2"/>
                </a:lnTo>
                <a:lnTo>
                  <a:pt x="16" y="5"/>
                </a:lnTo>
                <a:lnTo>
                  <a:pt x="16" y="7"/>
                </a:lnTo>
                <a:lnTo>
                  <a:pt x="16" y="8"/>
                </a:lnTo>
                <a:lnTo>
                  <a:pt x="16" y="11"/>
                </a:lnTo>
                <a:lnTo>
                  <a:pt x="16" y="12"/>
                </a:lnTo>
                <a:lnTo>
                  <a:pt x="15" y="15"/>
                </a:lnTo>
                <a:lnTo>
                  <a:pt x="12" y="16"/>
                </a:lnTo>
                <a:lnTo>
                  <a:pt x="10" y="18"/>
                </a:lnTo>
                <a:lnTo>
                  <a:pt x="8" y="18"/>
                </a:lnTo>
                <a:lnTo>
                  <a:pt x="7" y="18"/>
                </a:lnTo>
                <a:lnTo>
                  <a:pt x="5" y="16"/>
                </a:lnTo>
                <a:lnTo>
                  <a:pt x="3" y="15"/>
                </a:lnTo>
                <a:lnTo>
                  <a:pt x="0" y="12"/>
                </a:lnTo>
                <a:lnTo>
                  <a:pt x="0" y="11"/>
                </a:lnTo>
                <a:lnTo>
                  <a:pt x="0" y="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7" name="Freeform 838"/>
          <xdr:cNvSpPr>
            <a:spLocks/>
          </xdr:cNvSpPr>
        </xdr:nvSpPr>
        <xdr:spPr bwMode="auto">
          <a:xfrm flipH="1">
            <a:off x="2940" y="5059"/>
            <a:ext cx="9" cy="11"/>
          </a:xfrm>
          <a:custGeom>
            <a:avLst/>
            <a:gdLst>
              <a:gd name="T0" fmla="*/ 0 w 16"/>
              <a:gd name="T1" fmla="*/ 2 h 18"/>
              <a:gd name="T2" fmla="*/ 0 w 16"/>
              <a:gd name="T3" fmla="*/ 1 h 18"/>
              <a:gd name="T4" fmla="*/ 0 w 16"/>
              <a:gd name="T5" fmla="*/ 1 h 18"/>
              <a:gd name="T6" fmla="*/ 1 w 16"/>
              <a:gd name="T7" fmla="*/ 1 h 18"/>
              <a:gd name="T8" fmla="*/ 1 w 16"/>
              <a:gd name="T9" fmla="*/ 1 h 18"/>
              <a:gd name="T10" fmla="*/ 1 w 16"/>
              <a:gd name="T11" fmla="*/ 0 h 18"/>
              <a:gd name="T12" fmla="*/ 2 w 16"/>
              <a:gd name="T13" fmla="*/ 0 h 18"/>
              <a:gd name="T14" fmla="*/ 2 w 16"/>
              <a:gd name="T15" fmla="*/ 0 h 18"/>
              <a:gd name="T16" fmla="*/ 2 w 16"/>
              <a:gd name="T17" fmla="*/ 1 h 18"/>
              <a:gd name="T18" fmla="*/ 3 w 16"/>
              <a:gd name="T19" fmla="*/ 1 h 18"/>
              <a:gd name="T20" fmla="*/ 3 w 16"/>
              <a:gd name="T21" fmla="*/ 1 h 18"/>
              <a:gd name="T22" fmla="*/ 3 w 16"/>
              <a:gd name="T23" fmla="*/ 1 h 18"/>
              <a:gd name="T24" fmla="*/ 3 w 16"/>
              <a:gd name="T25" fmla="*/ 2 h 18"/>
              <a:gd name="T26" fmla="*/ 3 w 16"/>
              <a:gd name="T27" fmla="*/ 2 h 18"/>
              <a:gd name="T28" fmla="*/ 3 w 16"/>
              <a:gd name="T29" fmla="*/ 2 h 18"/>
              <a:gd name="T30" fmla="*/ 3 w 16"/>
              <a:gd name="T31" fmla="*/ 2 h 18"/>
              <a:gd name="T32" fmla="*/ 3 w 16"/>
              <a:gd name="T33" fmla="*/ 4 h 18"/>
              <a:gd name="T34" fmla="*/ 2 w 16"/>
              <a:gd name="T35" fmla="*/ 4 h 18"/>
              <a:gd name="T36" fmla="*/ 2 w 16"/>
              <a:gd name="T37" fmla="*/ 4 h 18"/>
              <a:gd name="T38" fmla="*/ 2 w 16"/>
              <a:gd name="T39" fmla="*/ 4 h 18"/>
              <a:gd name="T40" fmla="*/ 1 w 16"/>
              <a:gd name="T41" fmla="*/ 4 h 18"/>
              <a:gd name="T42" fmla="*/ 1 w 16"/>
              <a:gd name="T43" fmla="*/ 4 h 18"/>
              <a:gd name="T44" fmla="*/ 1 w 16"/>
              <a:gd name="T45" fmla="*/ 4 h 18"/>
              <a:gd name="T46" fmla="*/ 0 w 16"/>
              <a:gd name="T47" fmla="*/ 2 h 18"/>
              <a:gd name="T48" fmla="*/ 0 w 16"/>
              <a:gd name="T49" fmla="*/ 2 h 18"/>
              <a:gd name="T50" fmla="*/ 0 w 16"/>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6" h="18">
                <a:moveTo>
                  <a:pt x="0" y="8"/>
                </a:moveTo>
                <a:lnTo>
                  <a:pt x="0" y="7"/>
                </a:lnTo>
                <a:lnTo>
                  <a:pt x="0" y="5"/>
                </a:lnTo>
                <a:lnTo>
                  <a:pt x="3" y="2"/>
                </a:lnTo>
                <a:lnTo>
                  <a:pt x="5" y="1"/>
                </a:lnTo>
                <a:lnTo>
                  <a:pt x="7" y="0"/>
                </a:lnTo>
                <a:lnTo>
                  <a:pt x="8" y="0"/>
                </a:lnTo>
                <a:lnTo>
                  <a:pt x="10" y="0"/>
                </a:lnTo>
                <a:lnTo>
                  <a:pt x="12" y="1"/>
                </a:lnTo>
                <a:lnTo>
                  <a:pt x="15" y="2"/>
                </a:lnTo>
                <a:lnTo>
                  <a:pt x="16" y="5"/>
                </a:lnTo>
                <a:lnTo>
                  <a:pt x="16" y="7"/>
                </a:lnTo>
                <a:lnTo>
                  <a:pt x="16" y="8"/>
                </a:lnTo>
                <a:lnTo>
                  <a:pt x="16" y="11"/>
                </a:lnTo>
                <a:lnTo>
                  <a:pt x="16" y="12"/>
                </a:lnTo>
                <a:lnTo>
                  <a:pt x="15" y="15"/>
                </a:lnTo>
                <a:lnTo>
                  <a:pt x="12" y="16"/>
                </a:lnTo>
                <a:lnTo>
                  <a:pt x="10" y="18"/>
                </a:lnTo>
                <a:lnTo>
                  <a:pt x="8" y="18"/>
                </a:lnTo>
                <a:lnTo>
                  <a:pt x="7" y="18"/>
                </a:lnTo>
                <a:lnTo>
                  <a:pt x="5" y="16"/>
                </a:lnTo>
                <a:lnTo>
                  <a:pt x="3" y="15"/>
                </a:lnTo>
                <a:lnTo>
                  <a:pt x="0" y="12"/>
                </a:lnTo>
                <a:lnTo>
                  <a:pt x="0" y="11"/>
                </a:lnTo>
                <a:lnTo>
                  <a:pt x="0" y="8"/>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8" name="Freeform 839"/>
          <xdr:cNvSpPr>
            <a:spLocks/>
          </xdr:cNvSpPr>
        </xdr:nvSpPr>
        <xdr:spPr bwMode="auto">
          <a:xfrm flipH="1">
            <a:off x="2910" y="5059"/>
            <a:ext cx="10"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0 h 18"/>
              <a:gd name="T12" fmla="*/ 2 w 17"/>
              <a:gd name="T13" fmla="*/ 0 h 18"/>
              <a:gd name="T14" fmla="*/ 2 w 17"/>
              <a:gd name="T15" fmla="*/ 0 h 18"/>
              <a:gd name="T16" fmla="*/ 2 w 17"/>
              <a:gd name="T17" fmla="*/ 1 h 18"/>
              <a:gd name="T18" fmla="*/ 3 w 17"/>
              <a:gd name="T19" fmla="*/ 1 h 18"/>
              <a:gd name="T20" fmla="*/ 4 w 17"/>
              <a:gd name="T21" fmla="*/ 1 h 18"/>
              <a:gd name="T22" fmla="*/ 4 w 17"/>
              <a:gd name="T23" fmla="*/ 1 h 18"/>
              <a:gd name="T24" fmla="*/ 4 w 17"/>
              <a:gd name="T25" fmla="*/ 2 h 18"/>
              <a:gd name="T26" fmla="*/ 4 w 17"/>
              <a:gd name="T27" fmla="*/ 2 h 18"/>
              <a:gd name="T28" fmla="*/ 4 w 17"/>
              <a:gd name="T29" fmla="*/ 2 h 18"/>
              <a:gd name="T30" fmla="*/ 4 w 17"/>
              <a:gd name="T31" fmla="*/ 2 h 18"/>
              <a:gd name="T32" fmla="*/ 3 w 17"/>
              <a:gd name="T33" fmla="*/ 4 h 18"/>
              <a:gd name="T34" fmla="*/ 2 w 17"/>
              <a:gd name="T35" fmla="*/ 4 h 18"/>
              <a:gd name="T36" fmla="*/ 2 w 17"/>
              <a:gd name="T37" fmla="*/ 4 h 18"/>
              <a:gd name="T38" fmla="*/ 2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8"/>
                </a:moveTo>
                <a:lnTo>
                  <a:pt x="0" y="7"/>
                </a:lnTo>
                <a:lnTo>
                  <a:pt x="0" y="5"/>
                </a:lnTo>
                <a:lnTo>
                  <a:pt x="3" y="2"/>
                </a:lnTo>
                <a:lnTo>
                  <a:pt x="5" y="1"/>
                </a:lnTo>
                <a:lnTo>
                  <a:pt x="7" y="0"/>
                </a:lnTo>
                <a:lnTo>
                  <a:pt x="8" y="0"/>
                </a:lnTo>
                <a:lnTo>
                  <a:pt x="10" y="0"/>
                </a:lnTo>
                <a:lnTo>
                  <a:pt x="11" y="1"/>
                </a:lnTo>
                <a:lnTo>
                  <a:pt x="14" y="2"/>
                </a:lnTo>
                <a:lnTo>
                  <a:pt x="17" y="5"/>
                </a:lnTo>
                <a:lnTo>
                  <a:pt x="17" y="7"/>
                </a:lnTo>
                <a:lnTo>
                  <a:pt x="17" y="8"/>
                </a:lnTo>
                <a:lnTo>
                  <a:pt x="17" y="11"/>
                </a:lnTo>
                <a:lnTo>
                  <a:pt x="17" y="12"/>
                </a:lnTo>
                <a:lnTo>
                  <a:pt x="14" y="15"/>
                </a:lnTo>
                <a:lnTo>
                  <a:pt x="11" y="16"/>
                </a:lnTo>
                <a:lnTo>
                  <a:pt x="10" y="18"/>
                </a:lnTo>
                <a:lnTo>
                  <a:pt x="8" y="18"/>
                </a:lnTo>
                <a:lnTo>
                  <a:pt x="7" y="18"/>
                </a:lnTo>
                <a:lnTo>
                  <a:pt x="5" y="16"/>
                </a:lnTo>
                <a:lnTo>
                  <a:pt x="3" y="15"/>
                </a:lnTo>
                <a:lnTo>
                  <a:pt x="0" y="12"/>
                </a:lnTo>
                <a:lnTo>
                  <a:pt x="0" y="11"/>
                </a:lnTo>
                <a:lnTo>
                  <a:pt x="0" y="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19" name="Freeform 840"/>
          <xdr:cNvSpPr>
            <a:spLocks/>
          </xdr:cNvSpPr>
        </xdr:nvSpPr>
        <xdr:spPr bwMode="auto">
          <a:xfrm flipH="1">
            <a:off x="2910" y="5059"/>
            <a:ext cx="10" cy="11"/>
          </a:xfrm>
          <a:custGeom>
            <a:avLst/>
            <a:gdLst>
              <a:gd name="T0" fmla="*/ 0 w 17"/>
              <a:gd name="T1" fmla="*/ 2 h 18"/>
              <a:gd name="T2" fmla="*/ 0 w 17"/>
              <a:gd name="T3" fmla="*/ 1 h 18"/>
              <a:gd name="T4" fmla="*/ 0 w 17"/>
              <a:gd name="T5" fmla="*/ 1 h 18"/>
              <a:gd name="T6" fmla="*/ 1 w 17"/>
              <a:gd name="T7" fmla="*/ 1 h 18"/>
              <a:gd name="T8" fmla="*/ 1 w 17"/>
              <a:gd name="T9" fmla="*/ 1 h 18"/>
              <a:gd name="T10" fmla="*/ 1 w 17"/>
              <a:gd name="T11" fmla="*/ 0 h 18"/>
              <a:gd name="T12" fmla="*/ 2 w 17"/>
              <a:gd name="T13" fmla="*/ 0 h 18"/>
              <a:gd name="T14" fmla="*/ 2 w 17"/>
              <a:gd name="T15" fmla="*/ 0 h 18"/>
              <a:gd name="T16" fmla="*/ 2 w 17"/>
              <a:gd name="T17" fmla="*/ 1 h 18"/>
              <a:gd name="T18" fmla="*/ 3 w 17"/>
              <a:gd name="T19" fmla="*/ 1 h 18"/>
              <a:gd name="T20" fmla="*/ 4 w 17"/>
              <a:gd name="T21" fmla="*/ 1 h 18"/>
              <a:gd name="T22" fmla="*/ 4 w 17"/>
              <a:gd name="T23" fmla="*/ 1 h 18"/>
              <a:gd name="T24" fmla="*/ 4 w 17"/>
              <a:gd name="T25" fmla="*/ 2 h 18"/>
              <a:gd name="T26" fmla="*/ 4 w 17"/>
              <a:gd name="T27" fmla="*/ 2 h 18"/>
              <a:gd name="T28" fmla="*/ 4 w 17"/>
              <a:gd name="T29" fmla="*/ 2 h 18"/>
              <a:gd name="T30" fmla="*/ 4 w 17"/>
              <a:gd name="T31" fmla="*/ 2 h 18"/>
              <a:gd name="T32" fmla="*/ 3 w 17"/>
              <a:gd name="T33" fmla="*/ 4 h 18"/>
              <a:gd name="T34" fmla="*/ 2 w 17"/>
              <a:gd name="T35" fmla="*/ 4 h 18"/>
              <a:gd name="T36" fmla="*/ 2 w 17"/>
              <a:gd name="T37" fmla="*/ 4 h 18"/>
              <a:gd name="T38" fmla="*/ 2 w 17"/>
              <a:gd name="T39" fmla="*/ 4 h 18"/>
              <a:gd name="T40" fmla="*/ 1 w 17"/>
              <a:gd name="T41" fmla="*/ 4 h 18"/>
              <a:gd name="T42" fmla="*/ 1 w 17"/>
              <a:gd name="T43" fmla="*/ 4 h 18"/>
              <a:gd name="T44" fmla="*/ 1 w 17"/>
              <a:gd name="T45" fmla="*/ 4 h 18"/>
              <a:gd name="T46" fmla="*/ 0 w 17"/>
              <a:gd name="T47" fmla="*/ 2 h 18"/>
              <a:gd name="T48" fmla="*/ 0 w 17"/>
              <a:gd name="T49" fmla="*/ 2 h 18"/>
              <a:gd name="T50" fmla="*/ 0 w 17"/>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7" h="18">
                <a:moveTo>
                  <a:pt x="0" y="8"/>
                </a:moveTo>
                <a:lnTo>
                  <a:pt x="0" y="7"/>
                </a:lnTo>
                <a:lnTo>
                  <a:pt x="0" y="5"/>
                </a:lnTo>
                <a:lnTo>
                  <a:pt x="3" y="2"/>
                </a:lnTo>
                <a:lnTo>
                  <a:pt x="5" y="1"/>
                </a:lnTo>
                <a:lnTo>
                  <a:pt x="7" y="0"/>
                </a:lnTo>
                <a:lnTo>
                  <a:pt x="8" y="0"/>
                </a:lnTo>
                <a:lnTo>
                  <a:pt x="10" y="0"/>
                </a:lnTo>
                <a:lnTo>
                  <a:pt x="11" y="1"/>
                </a:lnTo>
                <a:lnTo>
                  <a:pt x="14" y="2"/>
                </a:lnTo>
                <a:lnTo>
                  <a:pt x="17" y="5"/>
                </a:lnTo>
                <a:lnTo>
                  <a:pt x="17" y="7"/>
                </a:lnTo>
                <a:lnTo>
                  <a:pt x="17" y="8"/>
                </a:lnTo>
                <a:lnTo>
                  <a:pt x="17" y="11"/>
                </a:lnTo>
                <a:lnTo>
                  <a:pt x="17" y="12"/>
                </a:lnTo>
                <a:lnTo>
                  <a:pt x="14" y="15"/>
                </a:lnTo>
                <a:lnTo>
                  <a:pt x="11" y="16"/>
                </a:lnTo>
                <a:lnTo>
                  <a:pt x="10" y="18"/>
                </a:lnTo>
                <a:lnTo>
                  <a:pt x="8" y="18"/>
                </a:lnTo>
                <a:lnTo>
                  <a:pt x="7" y="18"/>
                </a:lnTo>
                <a:lnTo>
                  <a:pt x="5" y="16"/>
                </a:lnTo>
                <a:lnTo>
                  <a:pt x="3" y="15"/>
                </a:lnTo>
                <a:lnTo>
                  <a:pt x="0" y="12"/>
                </a:lnTo>
                <a:lnTo>
                  <a:pt x="0" y="11"/>
                </a:lnTo>
                <a:lnTo>
                  <a:pt x="0" y="8"/>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20" name="Freeform 841"/>
          <xdr:cNvSpPr>
            <a:spLocks/>
          </xdr:cNvSpPr>
        </xdr:nvSpPr>
        <xdr:spPr bwMode="auto">
          <a:xfrm flipH="1">
            <a:off x="2841" y="5059"/>
            <a:ext cx="10" cy="11"/>
          </a:xfrm>
          <a:custGeom>
            <a:avLst/>
            <a:gdLst>
              <a:gd name="T0" fmla="*/ 0 w 18"/>
              <a:gd name="T1" fmla="*/ 2 h 18"/>
              <a:gd name="T2" fmla="*/ 0 w 18"/>
              <a:gd name="T3" fmla="*/ 1 h 18"/>
              <a:gd name="T4" fmla="*/ 1 w 18"/>
              <a:gd name="T5" fmla="*/ 1 h 18"/>
              <a:gd name="T6" fmla="*/ 1 w 18"/>
              <a:gd name="T7" fmla="*/ 1 h 18"/>
              <a:gd name="T8" fmla="*/ 1 w 18"/>
              <a:gd name="T9" fmla="*/ 1 h 18"/>
              <a:gd name="T10" fmla="*/ 1 w 18"/>
              <a:gd name="T11" fmla="*/ 0 h 18"/>
              <a:gd name="T12" fmla="*/ 1 w 18"/>
              <a:gd name="T13" fmla="*/ 0 h 18"/>
              <a:gd name="T14" fmla="*/ 2 w 18"/>
              <a:gd name="T15" fmla="*/ 0 h 18"/>
              <a:gd name="T16" fmla="*/ 2 w 18"/>
              <a:gd name="T17" fmla="*/ 1 h 18"/>
              <a:gd name="T18" fmla="*/ 2 w 18"/>
              <a:gd name="T19" fmla="*/ 1 h 18"/>
              <a:gd name="T20" fmla="*/ 3 w 18"/>
              <a:gd name="T21" fmla="*/ 1 h 18"/>
              <a:gd name="T22" fmla="*/ 3 w 18"/>
              <a:gd name="T23" fmla="*/ 1 h 18"/>
              <a:gd name="T24" fmla="*/ 3 w 18"/>
              <a:gd name="T25" fmla="*/ 2 h 18"/>
              <a:gd name="T26" fmla="*/ 3 w 18"/>
              <a:gd name="T27" fmla="*/ 2 h 18"/>
              <a:gd name="T28" fmla="*/ 3 w 18"/>
              <a:gd name="T29" fmla="*/ 2 h 18"/>
              <a:gd name="T30" fmla="*/ 3 w 18"/>
              <a:gd name="T31" fmla="*/ 2 h 18"/>
              <a:gd name="T32" fmla="*/ 2 w 18"/>
              <a:gd name="T33" fmla="*/ 4 h 18"/>
              <a:gd name="T34" fmla="*/ 2 w 18"/>
              <a:gd name="T35" fmla="*/ 4 h 18"/>
              <a:gd name="T36" fmla="*/ 2 w 18"/>
              <a:gd name="T37" fmla="*/ 4 h 18"/>
              <a:gd name="T38" fmla="*/ 1 w 18"/>
              <a:gd name="T39" fmla="*/ 4 h 18"/>
              <a:gd name="T40" fmla="*/ 1 w 18"/>
              <a:gd name="T41" fmla="*/ 4 h 18"/>
              <a:gd name="T42" fmla="*/ 1 w 18"/>
              <a:gd name="T43" fmla="*/ 4 h 18"/>
              <a:gd name="T44" fmla="*/ 1 w 18"/>
              <a:gd name="T45" fmla="*/ 4 h 18"/>
              <a:gd name="T46" fmla="*/ 1 w 18"/>
              <a:gd name="T47" fmla="*/ 2 h 18"/>
              <a:gd name="T48" fmla="*/ 0 w 18"/>
              <a:gd name="T49" fmla="*/ 2 h 18"/>
              <a:gd name="T50" fmla="*/ 0 w 18"/>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8">
                <a:moveTo>
                  <a:pt x="0" y="8"/>
                </a:moveTo>
                <a:lnTo>
                  <a:pt x="0" y="7"/>
                </a:lnTo>
                <a:lnTo>
                  <a:pt x="1" y="5"/>
                </a:lnTo>
                <a:lnTo>
                  <a:pt x="3" y="2"/>
                </a:lnTo>
                <a:lnTo>
                  <a:pt x="6" y="1"/>
                </a:lnTo>
                <a:lnTo>
                  <a:pt x="7" y="0"/>
                </a:lnTo>
                <a:lnTo>
                  <a:pt x="8" y="0"/>
                </a:lnTo>
                <a:lnTo>
                  <a:pt x="11" y="0"/>
                </a:lnTo>
                <a:lnTo>
                  <a:pt x="13" y="1"/>
                </a:lnTo>
                <a:lnTo>
                  <a:pt x="15" y="2"/>
                </a:lnTo>
                <a:lnTo>
                  <a:pt x="17" y="5"/>
                </a:lnTo>
                <a:lnTo>
                  <a:pt x="18" y="7"/>
                </a:lnTo>
                <a:lnTo>
                  <a:pt x="18" y="8"/>
                </a:lnTo>
                <a:lnTo>
                  <a:pt x="18" y="11"/>
                </a:lnTo>
                <a:lnTo>
                  <a:pt x="17" y="12"/>
                </a:lnTo>
                <a:lnTo>
                  <a:pt x="15" y="15"/>
                </a:lnTo>
                <a:lnTo>
                  <a:pt x="13" y="16"/>
                </a:lnTo>
                <a:lnTo>
                  <a:pt x="11" y="18"/>
                </a:lnTo>
                <a:lnTo>
                  <a:pt x="8" y="18"/>
                </a:lnTo>
                <a:lnTo>
                  <a:pt x="7" y="18"/>
                </a:lnTo>
                <a:lnTo>
                  <a:pt x="6" y="16"/>
                </a:lnTo>
                <a:lnTo>
                  <a:pt x="3" y="15"/>
                </a:lnTo>
                <a:lnTo>
                  <a:pt x="1" y="12"/>
                </a:lnTo>
                <a:lnTo>
                  <a:pt x="0" y="11"/>
                </a:lnTo>
                <a:lnTo>
                  <a:pt x="0" y="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21" name="Freeform 842"/>
          <xdr:cNvSpPr>
            <a:spLocks/>
          </xdr:cNvSpPr>
        </xdr:nvSpPr>
        <xdr:spPr bwMode="auto">
          <a:xfrm flipH="1">
            <a:off x="2841" y="5059"/>
            <a:ext cx="10" cy="11"/>
          </a:xfrm>
          <a:custGeom>
            <a:avLst/>
            <a:gdLst>
              <a:gd name="T0" fmla="*/ 0 w 18"/>
              <a:gd name="T1" fmla="*/ 2 h 18"/>
              <a:gd name="T2" fmla="*/ 0 w 18"/>
              <a:gd name="T3" fmla="*/ 1 h 18"/>
              <a:gd name="T4" fmla="*/ 1 w 18"/>
              <a:gd name="T5" fmla="*/ 1 h 18"/>
              <a:gd name="T6" fmla="*/ 1 w 18"/>
              <a:gd name="T7" fmla="*/ 1 h 18"/>
              <a:gd name="T8" fmla="*/ 1 w 18"/>
              <a:gd name="T9" fmla="*/ 1 h 18"/>
              <a:gd name="T10" fmla="*/ 1 w 18"/>
              <a:gd name="T11" fmla="*/ 0 h 18"/>
              <a:gd name="T12" fmla="*/ 1 w 18"/>
              <a:gd name="T13" fmla="*/ 0 h 18"/>
              <a:gd name="T14" fmla="*/ 2 w 18"/>
              <a:gd name="T15" fmla="*/ 0 h 18"/>
              <a:gd name="T16" fmla="*/ 2 w 18"/>
              <a:gd name="T17" fmla="*/ 1 h 18"/>
              <a:gd name="T18" fmla="*/ 2 w 18"/>
              <a:gd name="T19" fmla="*/ 1 h 18"/>
              <a:gd name="T20" fmla="*/ 3 w 18"/>
              <a:gd name="T21" fmla="*/ 1 h 18"/>
              <a:gd name="T22" fmla="*/ 3 w 18"/>
              <a:gd name="T23" fmla="*/ 1 h 18"/>
              <a:gd name="T24" fmla="*/ 3 w 18"/>
              <a:gd name="T25" fmla="*/ 2 h 18"/>
              <a:gd name="T26" fmla="*/ 3 w 18"/>
              <a:gd name="T27" fmla="*/ 2 h 18"/>
              <a:gd name="T28" fmla="*/ 3 w 18"/>
              <a:gd name="T29" fmla="*/ 2 h 18"/>
              <a:gd name="T30" fmla="*/ 3 w 18"/>
              <a:gd name="T31" fmla="*/ 2 h 18"/>
              <a:gd name="T32" fmla="*/ 2 w 18"/>
              <a:gd name="T33" fmla="*/ 4 h 18"/>
              <a:gd name="T34" fmla="*/ 2 w 18"/>
              <a:gd name="T35" fmla="*/ 4 h 18"/>
              <a:gd name="T36" fmla="*/ 2 w 18"/>
              <a:gd name="T37" fmla="*/ 4 h 18"/>
              <a:gd name="T38" fmla="*/ 1 w 18"/>
              <a:gd name="T39" fmla="*/ 4 h 18"/>
              <a:gd name="T40" fmla="*/ 1 w 18"/>
              <a:gd name="T41" fmla="*/ 4 h 18"/>
              <a:gd name="T42" fmla="*/ 1 w 18"/>
              <a:gd name="T43" fmla="*/ 4 h 18"/>
              <a:gd name="T44" fmla="*/ 1 w 18"/>
              <a:gd name="T45" fmla="*/ 4 h 18"/>
              <a:gd name="T46" fmla="*/ 1 w 18"/>
              <a:gd name="T47" fmla="*/ 2 h 18"/>
              <a:gd name="T48" fmla="*/ 0 w 18"/>
              <a:gd name="T49" fmla="*/ 2 h 18"/>
              <a:gd name="T50" fmla="*/ 0 w 18"/>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8">
                <a:moveTo>
                  <a:pt x="0" y="8"/>
                </a:moveTo>
                <a:lnTo>
                  <a:pt x="0" y="7"/>
                </a:lnTo>
                <a:lnTo>
                  <a:pt x="1" y="5"/>
                </a:lnTo>
                <a:lnTo>
                  <a:pt x="3" y="2"/>
                </a:lnTo>
                <a:lnTo>
                  <a:pt x="6" y="1"/>
                </a:lnTo>
                <a:lnTo>
                  <a:pt x="7" y="0"/>
                </a:lnTo>
                <a:lnTo>
                  <a:pt x="8" y="0"/>
                </a:lnTo>
                <a:lnTo>
                  <a:pt x="11" y="0"/>
                </a:lnTo>
                <a:lnTo>
                  <a:pt x="13" y="1"/>
                </a:lnTo>
                <a:lnTo>
                  <a:pt x="15" y="2"/>
                </a:lnTo>
                <a:lnTo>
                  <a:pt x="17" y="5"/>
                </a:lnTo>
                <a:lnTo>
                  <a:pt x="18" y="7"/>
                </a:lnTo>
                <a:lnTo>
                  <a:pt x="18" y="8"/>
                </a:lnTo>
                <a:lnTo>
                  <a:pt x="18" y="11"/>
                </a:lnTo>
                <a:lnTo>
                  <a:pt x="17" y="12"/>
                </a:lnTo>
                <a:lnTo>
                  <a:pt x="15" y="15"/>
                </a:lnTo>
                <a:lnTo>
                  <a:pt x="13" y="16"/>
                </a:lnTo>
                <a:lnTo>
                  <a:pt x="11" y="18"/>
                </a:lnTo>
                <a:lnTo>
                  <a:pt x="8" y="18"/>
                </a:lnTo>
                <a:lnTo>
                  <a:pt x="7" y="18"/>
                </a:lnTo>
                <a:lnTo>
                  <a:pt x="6" y="16"/>
                </a:lnTo>
                <a:lnTo>
                  <a:pt x="3" y="15"/>
                </a:lnTo>
                <a:lnTo>
                  <a:pt x="1" y="12"/>
                </a:lnTo>
                <a:lnTo>
                  <a:pt x="0" y="11"/>
                </a:lnTo>
                <a:lnTo>
                  <a:pt x="0" y="8"/>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22" name="Freeform 843"/>
          <xdr:cNvSpPr>
            <a:spLocks/>
          </xdr:cNvSpPr>
        </xdr:nvSpPr>
        <xdr:spPr bwMode="auto">
          <a:xfrm flipH="1">
            <a:off x="2812" y="5059"/>
            <a:ext cx="10" cy="11"/>
          </a:xfrm>
          <a:custGeom>
            <a:avLst/>
            <a:gdLst>
              <a:gd name="T0" fmla="*/ 0 w 18"/>
              <a:gd name="T1" fmla="*/ 2 h 18"/>
              <a:gd name="T2" fmla="*/ 0 w 18"/>
              <a:gd name="T3" fmla="*/ 1 h 18"/>
              <a:gd name="T4" fmla="*/ 1 w 18"/>
              <a:gd name="T5" fmla="*/ 1 h 18"/>
              <a:gd name="T6" fmla="*/ 1 w 18"/>
              <a:gd name="T7" fmla="*/ 1 h 18"/>
              <a:gd name="T8" fmla="*/ 1 w 18"/>
              <a:gd name="T9" fmla="*/ 1 h 18"/>
              <a:gd name="T10" fmla="*/ 1 w 18"/>
              <a:gd name="T11" fmla="*/ 0 h 18"/>
              <a:gd name="T12" fmla="*/ 2 w 18"/>
              <a:gd name="T13" fmla="*/ 0 h 18"/>
              <a:gd name="T14" fmla="*/ 2 w 18"/>
              <a:gd name="T15" fmla="*/ 0 h 18"/>
              <a:gd name="T16" fmla="*/ 2 w 18"/>
              <a:gd name="T17" fmla="*/ 1 h 18"/>
              <a:gd name="T18" fmla="*/ 3 w 18"/>
              <a:gd name="T19" fmla="*/ 1 h 18"/>
              <a:gd name="T20" fmla="*/ 3 w 18"/>
              <a:gd name="T21" fmla="*/ 1 h 18"/>
              <a:gd name="T22" fmla="*/ 3 w 18"/>
              <a:gd name="T23" fmla="*/ 1 h 18"/>
              <a:gd name="T24" fmla="*/ 3 w 18"/>
              <a:gd name="T25" fmla="*/ 2 h 18"/>
              <a:gd name="T26" fmla="*/ 3 w 18"/>
              <a:gd name="T27" fmla="*/ 2 h 18"/>
              <a:gd name="T28" fmla="*/ 3 w 18"/>
              <a:gd name="T29" fmla="*/ 2 h 18"/>
              <a:gd name="T30" fmla="*/ 3 w 18"/>
              <a:gd name="T31" fmla="*/ 2 h 18"/>
              <a:gd name="T32" fmla="*/ 3 w 18"/>
              <a:gd name="T33" fmla="*/ 4 h 18"/>
              <a:gd name="T34" fmla="*/ 2 w 18"/>
              <a:gd name="T35" fmla="*/ 4 h 18"/>
              <a:gd name="T36" fmla="*/ 2 w 18"/>
              <a:gd name="T37" fmla="*/ 4 h 18"/>
              <a:gd name="T38" fmla="*/ 2 w 18"/>
              <a:gd name="T39" fmla="*/ 4 h 18"/>
              <a:gd name="T40" fmla="*/ 1 w 18"/>
              <a:gd name="T41" fmla="*/ 4 h 18"/>
              <a:gd name="T42" fmla="*/ 1 w 18"/>
              <a:gd name="T43" fmla="*/ 4 h 18"/>
              <a:gd name="T44" fmla="*/ 1 w 18"/>
              <a:gd name="T45" fmla="*/ 4 h 18"/>
              <a:gd name="T46" fmla="*/ 1 w 18"/>
              <a:gd name="T47" fmla="*/ 2 h 18"/>
              <a:gd name="T48" fmla="*/ 0 w 18"/>
              <a:gd name="T49" fmla="*/ 2 h 18"/>
              <a:gd name="T50" fmla="*/ 0 w 18"/>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8">
                <a:moveTo>
                  <a:pt x="0" y="8"/>
                </a:moveTo>
                <a:lnTo>
                  <a:pt x="0" y="7"/>
                </a:lnTo>
                <a:lnTo>
                  <a:pt x="2" y="5"/>
                </a:lnTo>
                <a:lnTo>
                  <a:pt x="3" y="2"/>
                </a:lnTo>
                <a:lnTo>
                  <a:pt x="6" y="1"/>
                </a:lnTo>
                <a:lnTo>
                  <a:pt x="7" y="0"/>
                </a:lnTo>
                <a:lnTo>
                  <a:pt x="9" y="0"/>
                </a:lnTo>
                <a:lnTo>
                  <a:pt x="11" y="0"/>
                </a:lnTo>
                <a:lnTo>
                  <a:pt x="13" y="1"/>
                </a:lnTo>
                <a:lnTo>
                  <a:pt x="16" y="2"/>
                </a:lnTo>
                <a:lnTo>
                  <a:pt x="17" y="5"/>
                </a:lnTo>
                <a:lnTo>
                  <a:pt x="18" y="7"/>
                </a:lnTo>
                <a:lnTo>
                  <a:pt x="18" y="8"/>
                </a:lnTo>
                <a:lnTo>
                  <a:pt x="18" y="11"/>
                </a:lnTo>
                <a:lnTo>
                  <a:pt x="17" y="12"/>
                </a:lnTo>
                <a:lnTo>
                  <a:pt x="16" y="15"/>
                </a:lnTo>
                <a:lnTo>
                  <a:pt x="13" y="16"/>
                </a:lnTo>
                <a:lnTo>
                  <a:pt x="11" y="18"/>
                </a:lnTo>
                <a:lnTo>
                  <a:pt x="9" y="18"/>
                </a:lnTo>
                <a:lnTo>
                  <a:pt x="7" y="18"/>
                </a:lnTo>
                <a:lnTo>
                  <a:pt x="6" y="16"/>
                </a:lnTo>
                <a:lnTo>
                  <a:pt x="3" y="15"/>
                </a:lnTo>
                <a:lnTo>
                  <a:pt x="2" y="12"/>
                </a:lnTo>
                <a:lnTo>
                  <a:pt x="0" y="11"/>
                </a:lnTo>
                <a:lnTo>
                  <a:pt x="0" y="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23" name="Freeform 844"/>
          <xdr:cNvSpPr>
            <a:spLocks/>
          </xdr:cNvSpPr>
        </xdr:nvSpPr>
        <xdr:spPr bwMode="auto">
          <a:xfrm flipH="1">
            <a:off x="2812" y="5059"/>
            <a:ext cx="10" cy="11"/>
          </a:xfrm>
          <a:custGeom>
            <a:avLst/>
            <a:gdLst>
              <a:gd name="T0" fmla="*/ 0 w 18"/>
              <a:gd name="T1" fmla="*/ 2 h 18"/>
              <a:gd name="T2" fmla="*/ 0 w 18"/>
              <a:gd name="T3" fmla="*/ 1 h 18"/>
              <a:gd name="T4" fmla="*/ 1 w 18"/>
              <a:gd name="T5" fmla="*/ 1 h 18"/>
              <a:gd name="T6" fmla="*/ 1 w 18"/>
              <a:gd name="T7" fmla="*/ 1 h 18"/>
              <a:gd name="T8" fmla="*/ 1 w 18"/>
              <a:gd name="T9" fmla="*/ 1 h 18"/>
              <a:gd name="T10" fmla="*/ 1 w 18"/>
              <a:gd name="T11" fmla="*/ 0 h 18"/>
              <a:gd name="T12" fmla="*/ 2 w 18"/>
              <a:gd name="T13" fmla="*/ 0 h 18"/>
              <a:gd name="T14" fmla="*/ 2 w 18"/>
              <a:gd name="T15" fmla="*/ 0 h 18"/>
              <a:gd name="T16" fmla="*/ 2 w 18"/>
              <a:gd name="T17" fmla="*/ 1 h 18"/>
              <a:gd name="T18" fmla="*/ 3 w 18"/>
              <a:gd name="T19" fmla="*/ 1 h 18"/>
              <a:gd name="T20" fmla="*/ 3 w 18"/>
              <a:gd name="T21" fmla="*/ 1 h 18"/>
              <a:gd name="T22" fmla="*/ 3 w 18"/>
              <a:gd name="T23" fmla="*/ 1 h 18"/>
              <a:gd name="T24" fmla="*/ 3 w 18"/>
              <a:gd name="T25" fmla="*/ 2 h 18"/>
              <a:gd name="T26" fmla="*/ 3 w 18"/>
              <a:gd name="T27" fmla="*/ 2 h 18"/>
              <a:gd name="T28" fmla="*/ 3 w 18"/>
              <a:gd name="T29" fmla="*/ 2 h 18"/>
              <a:gd name="T30" fmla="*/ 3 w 18"/>
              <a:gd name="T31" fmla="*/ 2 h 18"/>
              <a:gd name="T32" fmla="*/ 3 w 18"/>
              <a:gd name="T33" fmla="*/ 4 h 18"/>
              <a:gd name="T34" fmla="*/ 2 w 18"/>
              <a:gd name="T35" fmla="*/ 4 h 18"/>
              <a:gd name="T36" fmla="*/ 2 w 18"/>
              <a:gd name="T37" fmla="*/ 4 h 18"/>
              <a:gd name="T38" fmla="*/ 2 w 18"/>
              <a:gd name="T39" fmla="*/ 4 h 18"/>
              <a:gd name="T40" fmla="*/ 1 w 18"/>
              <a:gd name="T41" fmla="*/ 4 h 18"/>
              <a:gd name="T42" fmla="*/ 1 w 18"/>
              <a:gd name="T43" fmla="*/ 4 h 18"/>
              <a:gd name="T44" fmla="*/ 1 w 18"/>
              <a:gd name="T45" fmla="*/ 4 h 18"/>
              <a:gd name="T46" fmla="*/ 1 w 18"/>
              <a:gd name="T47" fmla="*/ 2 h 18"/>
              <a:gd name="T48" fmla="*/ 0 w 18"/>
              <a:gd name="T49" fmla="*/ 2 h 18"/>
              <a:gd name="T50" fmla="*/ 0 w 18"/>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8">
                <a:moveTo>
                  <a:pt x="0" y="8"/>
                </a:moveTo>
                <a:lnTo>
                  <a:pt x="0" y="7"/>
                </a:lnTo>
                <a:lnTo>
                  <a:pt x="2" y="5"/>
                </a:lnTo>
                <a:lnTo>
                  <a:pt x="3" y="2"/>
                </a:lnTo>
                <a:lnTo>
                  <a:pt x="6" y="1"/>
                </a:lnTo>
                <a:lnTo>
                  <a:pt x="7" y="0"/>
                </a:lnTo>
                <a:lnTo>
                  <a:pt x="9" y="0"/>
                </a:lnTo>
                <a:lnTo>
                  <a:pt x="11" y="0"/>
                </a:lnTo>
                <a:lnTo>
                  <a:pt x="13" y="1"/>
                </a:lnTo>
                <a:lnTo>
                  <a:pt x="16" y="2"/>
                </a:lnTo>
                <a:lnTo>
                  <a:pt x="17" y="5"/>
                </a:lnTo>
                <a:lnTo>
                  <a:pt x="18" y="7"/>
                </a:lnTo>
                <a:lnTo>
                  <a:pt x="18" y="8"/>
                </a:lnTo>
                <a:lnTo>
                  <a:pt x="18" y="11"/>
                </a:lnTo>
                <a:lnTo>
                  <a:pt x="17" y="12"/>
                </a:lnTo>
                <a:lnTo>
                  <a:pt x="16" y="15"/>
                </a:lnTo>
                <a:lnTo>
                  <a:pt x="13" y="16"/>
                </a:lnTo>
                <a:lnTo>
                  <a:pt x="11" y="18"/>
                </a:lnTo>
                <a:lnTo>
                  <a:pt x="9" y="18"/>
                </a:lnTo>
                <a:lnTo>
                  <a:pt x="7" y="18"/>
                </a:lnTo>
                <a:lnTo>
                  <a:pt x="6" y="16"/>
                </a:lnTo>
                <a:lnTo>
                  <a:pt x="3" y="15"/>
                </a:lnTo>
                <a:lnTo>
                  <a:pt x="2" y="12"/>
                </a:lnTo>
                <a:lnTo>
                  <a:pt x="0" y="11"/>
                </a:lnTo>
                <a:lnTo>
                  <a:pt x="0" y="8"/>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24" name="Rectangle 845"/>
          <xdr:cNvSpPr>
            <a:spLocks noChangeArrowheads="1"/>
          </xdr:cNvSpPr>
        </xdr:nvSpPr>
        <xdr:spPr bwMode="auto">
          <a:xfrm flipH="1">
            <a:off x="3227" y="4725"/>
            <a:ext cx="114" cy="3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25" name="Rectangle 846"/>
          <xdr:cNvSpPr>
            <a:spLocks noChangeArrowheads="1"/>
          </xdr:cNvSpPr>
        </xdr:nvSpPr>
        <xdr:spPr bwMode="auto">
          <a:xfrm flipH="1">
            <a:off x="3227" y="4725"/>
            <a:ext cx="114" cy="33"/>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26" name="Freeform 847"/>
          <xdr:cNvSpPr>
            <a:spLocks/>
          </xdr:cNvSpPr>
        </xdr:nvSpPr>
        <xdr:spPr bwMode="auto">
          <a:xfrm flipH="1">
            <a:off x="3341" y="4725"/>
            <a:ext cx="25" cy="33"/>
          </a:xfrm>
          <a:custGeom>
            <a:avLst/>
            <a:gdLst>
              <a:gd name="T0" fmla="*/ 8 w 45"/>
              <a:gd name="T1" fmla="*/ 0 h 56"/>
              <a:gd name="T2" fmla="*/ 0 w 45"/>
              <a:gd name="T3" fmla="*/ 0 h 56"/>
              <a:gd name="T4" fmla="*/ 0 w 45"/>
              <a:gd name="T5" fmla="*/ 11 h 56"/>
              <a:gd name="T6" fmla="*/ 8 w 45"/>
              <a:gd name="T7" fmla="*/ 11 h 5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45" h="56">
                <a:moveTo>
                  <a:pt x="45" y="0"/>
                </a:moveTo>
                <a:lnTo>
                  <a:pt x="0" y="0"/>
                </a:lnTo>
                <a:lnTo>
                  <a:pt x="0" y="56"/>
                </a:lnTo>
                <a:lnTo>
                  <a:pt x="45" y="5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27" name="Freeform 848"/>
          <xdr:cNvSpPr>
            <a:spLocks/>
          </xdr:cNvSpPr>
        </xdr:nvSpPr>
        <xdr:spPr bwMode="auto">
          <a:xfrm flipH="1">
            <a:off x="3111" y="5091"/>
            <a:ext cx="109" cy="61"/>
          </a:xfrm>
          <a:custGeom>
            <a:avLst/>
            <a:gdLst>
              <a:gd name="T0" fmla="*/ 34 w 196"/>
              <a:gd name="T1" fmla="*/ 0 h 101"/>
              <a:gd name="T2" fmla="*/ 32 w 196"/>
              <a:gd name="T3" fmla="*/ 2 h 101"/>
              <a:gd name="T4" fmla="*/ 0 w 196"/>
              <a:gd name="T5" fmla="*/ 22 h 101"/>
              <a:gd name="T6" fmla="*/ 0 60000 65536"/>
              <a:gd name="T7" fmla="*/ 0 60000 65536"/>
              <a:gd name="T8" fmla="*/ 0 60000 65536"/>
            </a:gdLst>
            <a:ahLst/>
            <a:cxnLst>
              <a:cxn ang="T6">
                <a:pos x="T0" y="T1"/>
              </a:cxn>
              <a:cxn ang="T7">
                <a:pos x="T2" y="T3"/>
              </a:cxn>
              <a:cxn ang="T8">
                <a:pos x="T4" y="T5"/>
              </a:cxn>
            </a:cxnLst>
            <a:rect l="0" t="0" r="r" b="b"/>
            <a:pathLst>
              <a:path w="196" h="101">
                <a:moveTo>
                  <a:pt x="196" y="0"/>
                </a:moveTo>
                <a:lnTo>
                  <a:pt x="184" y="11"/>
                </a:lnTo>
                <a:lnTo>
                  <a:pt x="0" y="101"/>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28" name="Rectangle 849"/>
          <xdr:cNvSpPr>
            <a:spLocks noChangeArrowheads="1"/>
          </xdr:cNvSpPr>
        </xdr:nvSpPr>
        <xdr:spPr bwMode="auto">
          <a:xfrm flipH="1">
            <a:off x="3344" y="5142"/>
            <a:ext cx="22" cy="3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29" name="Rectangle 850"/>
          <xdr:cNvSpPr>
            <a:spLocks noChangeArrowheads="1"/>
          </xdr:cNvSpPr>
        </xdr:nvSpPr>
        <xdr:spPr bwMode="auto">
          <a:xfrm flipH="1">
            <a:off x="3231" y="4983"/>
            <a:ext cx="108" cy="1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30" name="Rectangle 851"/>
          <xdr:cNvSpPr>
            <a:spLocks noChangeArrowheads="1"/>
          </xdr:cNvSpPr>
        </xdr:nvSpPr>
        <xdr:spPr bwMode="auto">
          <a:xfrm flipH="1">
            <a:off x="3231" y="4983"/>
            <a:ext cx="108" cy="17"/>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nvGrpSpPr>
          <xdr:cNvPr id="131" name="Group 852"/>
          <xdr:cNvGrpSpPr>
            <a:grpSpLocks/>
          </xdr:cNvGrpSpPr>
        </xdr:nvGrpSpPr>
        <xdr:grpSpPr bwMode="auto">
          <a:xfrm>
            <a:off x="3334" y="4159"/>
            <a:ext cx="347" cy="454"/>
            <a:chOff x="3072" y="1008"/>
            <a:chExt cx="624" cy="768"/>
          </a:xfrm>
        </xdr:grpSpPr>
        <xdr:sp macro="" textlink="">
          <xdr:nvSpPr>
            <xdr:cNvPr id="247" name="Rectangle 853"/>
            <xdr:cNvSpPr>
              <a:spLocks noChangeArrowheads="1"/>
            </xdr:cNvSpPr>
          </xdr:nvSpPr>
          <xdr:spPr bwMode="auto">
            <a:xfrm flipH="1">
              <a:off x="3072" y="1008"/>
              <a:ext cx="551" cy="66"/>
            </a:xfrm>
            <a:prstGeom prst="rect">
              <a:avLst/>
            </a:prstGeom>
            <a:solidFill>
              <a:schemeClr val="bg1"/>
            </a:solidFill>
            <a:ln w="6350">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48" name="Rectangle 854"/>
            <xdr:cNvSpPr>
              <a:spLocks noChangeArrowheads="1"/>
            </xdr:cNvSpPr>
          </xdr:nvSpPr>
          <xdr:spPr bwMode="auto">
            <a:xfrm flipH="1">
              <a:off x="3072" y="1710"/>
              <a:ext cx="551" cy="66"/>
            </a:xfrm>
            <a:prstGeom prst="rect">
              <a:avLst/>
            </a:prstGeom>
            <a:solidFill>
              <a:schemeClr val="bg1"/>
            </a:solidFill>
            <a:ln w="6350">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nvGrpSpPr>
            <xdr:cNvPr id="249" name="Group 855"/>
            <xdr:cNvGrpSpPr>
              <a:grpSpLocks/>
            </xdr:cNvGrpSpPr>
          </xdr:nvGrpSpPr>
          <xdr:grpSpPr bwMode="auto">
            <a:xfrm>
              <a:off x="3622" y="1008"/>
              <a:ext cx="74" cy="768"/>
              <a:chOff x="2134" y="1008"/>
              <a:chExt cx="74" cy="768"/>
            </a:xfrm>
          </xdr:grpSpPr>
          <xdr:sp macro="" textlink="">
            <xdr:nvSpPr>
              <xdr:cNvPr id="250" name="Rectangle 856"/>
              <xdr:cNvSpPr>
                <a:spLocks noChangeArrowheads="1"/>
              </xdr:cNvSpPr>
            </xdr:nvSpPr>
            <xdr:spPr bwMode="auto">
              <a:xfrm rot="-5400000" flipH="1" flipV="1">
                <a:off x="1860" y="1356"/>
                <a:ext cx="624" cy="73"/>
              </a:xfrm>
              <a:prstGeom prst="rect">
                <a:avLst/>
              </a:prstGeom>
              <a:solidFill>
                <a:schemeClr val="bg1"/>
              </a:solidFill>
              <a:ln w="6350">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51" name="Arc 857"/>
              <xdr:cNvSpPr>
                <a:spLocks/>
              </xdr:cNvSpPr>
            </xdr:nvSpPr>
            <xdr:spPr bwMode="auto">
              <a:xfrm>
                <a:off x="2134" y="1008"/>
                <a:ext cx="74" cy="72"/>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6350">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52" name="Arc 858"/>
              <xdr:cNvSpPr>
                <a:spLocks/>
              </xdr:cNvSpPr>
            </xdr:nvSpPr>
            <xdr:spPr bwMode="auto">
              <a:xfrm flipV="1">
                <a:off x="2134" y="1704"/>
                <a:ext cx="74" cy="72"/>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6350">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grpSp>
      <xdr:sp macro="" textlink="">
        <xdr:nvSpPr>
          <xdr:cNvPr id="132" name="Rectangle 859"/>
          <xdr:cNvSpPr>
            <a:spLocks noChangeArrowheads="1"/>
          </xdr:cNvSpPr>
        </xdr:nvSpPr>
        <xdr:spPr bwMode="auto">
          <a:xfrm flipH="1">
            <a:off x="3407" y="4164"/>
            <a:ext cx="26" cy="86"/>
          </a:xfrm>
          <a:prstGeom prst="rect">
            <a:avLst/>
          </a:prstGeom>
          <a:solidFill>
            <a:schemeClr val="bg1"/>
          </a:solidFill>
          <a:ln w="6350">
            <a:solidFill>
              <a:srgbClr val="000000"/>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33" name="Rectangle 860"/>
          <xdr:cNvSpPr>
            <a:spLocks noChangeArrowheads="1"/>
          </xdr:cNvSpPr>
        </xdr:nvSpPr>
        <xdr:spPr bwMode="auto">
          <a:xfrm flipH="1">
            <a:off x="3529" y="4164"/>
            <a:ext cx="26" cy="86"/>
          </a:xfrm>
          <a:prstGeom prst="rect">
            <a:avLst/>
          </a:prstGeom>
          <a:solidFill>
            <a:schemeClr val="bg1"/>
          </a:solidFill>
          <a:ln w="6350">
            <a:solidFill>
              <a:srgbClr val="000000"/>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34" name="Freeform 861"/>
          <xdr:cNvSpPr>
            <a:spLocks/>
          </xdr:cNvSpPr>
        </xdr:nvSpPr>
        <xdr:spPr bwMode="auto">
          <a:xfrm>
            <a:off x="3262" y="4393"/>
            <a:ext cx="93" cy="57"/>
          </a:xfrm>
          <a:custGeom>
            <a:avLst/>
            <a:gdLst>
              <a:gd name="T0" fmla="*/ 0 w 144"/>
              <a:gd name="T1" fmla="*/ 2 h 288"/>
              <a:gd name="T2" fmla="*/ 13 w 144"/>
              <a:gd name="T3" fmla="*/ 0 h 288"/>
              <a:gd name="T4" fmla="*/ 39 w 144"/>
              <a:gd name="T5" fmla="*/ 0 h 288"/>
              <a:gd name="T6" fmla="*/ 0 60000 65536"/>
              <a:gd name="T7" fmla="*/ 0 60000 65536"/>
              <a:gd name="T8" fmla="*/ 0 60000 65536"/>
            </a:gdLst>
            <a:ahLst/>
            <a:cxnLst>
              <a:cxn ang="T6">
                <a:pos x="T0" y="T1"/>
              </a:cxn>
              <a:cxn ang="T7">
                <a:pos x="T2" y="T3"/>
              </a:cxn>
              <a:cxn ang="T8">
                <a:pos x="T4" y="T5"/>
              </a:cxn>
            </a:cxnLst>
            <a:rect l="0" t="0" r="r" b="b"/>
            <a:pathLst>
              <a:path w="144" h="288">
                <a:moveTo>
                  <a:pt x="0" y="288"/>
                </a:moveTo>
                <a:cubicBezTo>
                  <a:pt x="12" y="192"/>
                  <a:pt x="24" y="96"/>
                  <a:pt x="48" y="48"/>
                </a:cubicBezTo>
                <a:cubicBezTo>
                  <a:pt x="72" y="0"/>
                  <a:pt x="108" y="0"/>
                  <a:pt x="144" y="0"/>
                </a:cubicBezTo>
              </a:path>
            </a:pathLst>
          </a:custGeom>
          <a:noFill/>
          <a:ln w="28575" cmpd="sng">
            <a:solidFill>
              <a:srgbClr val="C0C0C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35" name="Line 862"/>
          <xdr:cNvSpPr>
            <a:spLocks noChangeShapeType="1"/>
          </xdr:cNvSpPr>
        </xdr:nvSpPr>
        <xdr:spPr bwMode="auto">
          <a:xfrm>
            <a:off x="3261" y="4450"/>
            <a:ext cx="1" cy="717"/>
          </a:xfrm>
          <a:prstGeom prst="line">
            <a:avLst/>
          </a:prstGeom>
          <a:noFill/>
          <a:ln w="28575">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36" name="Freeform 863"/>
          <xdr:cNvSpPr>
            <a:spLocks/>
          </xdr:cNvSpPr>
        </xdr:nvSpPr>
        <xdr:spPr bwMode="auto">
          <a:xfrm>
            <a:off x="3313" y="4422"/>
            <a:ext cx="41" cy="28"/>
          </a:xfrm>
          <a:custGeom>
            <a:avLst/>
            <a:gdLst>
              <a:gd name="T0" fmla="*/ 0 w 144"/>
              <a:gd name="T1" fmla="*/ 0 h 288"/>
              <a:gd name="T2" fmla="*/ 1 w 144"/>
              <a:gd name="T3" fmla="*/ 0 h 288"/>
              <a:gd name="T4" fmla="*/ 3 w 144"/>
              <a:gd name="T5" fmla="*/ 0 h 288"/>
              <a:gd name="T6" fmla="*/ 0 60000 65536"/>
              <a:gd name="T7" fmla="*/ 0 60000 65536"/>
              <a:gd name="T8" fmla="*/ 0 60000 65536"/>
            </a:gdLst>
            <a:ahLst/>
            <a:cxnLst>
              <a:cxn ang="T6">
                <a:pos x="T0" y="T1"/>
              </a:cxn>
              <a:cxn ang="T7">
                <a:pos x="T2" y="T3"/>
              </a:cxn>
              <a:cxn ang="T8">
                <a:pos x="T4" y="T5"/>
              </a:cxn>
            </a:cxnLst>
            <a:rect l="0" t="0" r="r" b="b"/>
            <a:pathLst>
              <a:path w="144" h="288">
                <a:moveTo>
                  <a:pt x="0" y="288"/>
                </a:moveTo>
                <a:cubicBezTo>
                  <a:pt x="12" y="192"/>
                  <a:pt x="24" y="96"/>
                  <a:pt x="48" y="48"/>
                </a:cubicBezTo>
                <a:cubicBezTo>
                  <a:pt x="72" y="0"/>
                  <a:pt x="108" y="0"/>
                  <a:pt x="144" y="0"/>
                </a:cubicBezTo>
              </a:path>
            </a:pathLst>
          </a:custGeom>
          <a:noFill/>
          <a:ln w="6350" cmpd="sng">
            <a:solidFill>
              <a:srgbClr val="969696"/>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37" name="Freeform 864"/>
          <xdr:cNvSpPr>
            <a:spLocks/>
          </xdr:cNvSpPr>
        </xdr:nvSpPr>
        <xdr:spPr bwMode="auto">
          <a:xfrm flipH="1">
            <a:off x="3093" y="4578"/>
            <a:ext cx="29" cy="44"/>
          </a:xfrm>
          <a:custGeom>
            <a:avLst/>
            <a:gdLst>
              <a:gd name="T0" fmla="*/ 0 w 51"/>
              <a:gd name="T1" fmla="*/ 15 h 75"/>
              <a:gd name="T2" fmla="*/ 3 w 51"/>
              <a:gd name="T3" fmla="*/ 5 h 75"/>
              <a:gd name="T4" fmla="*/ 3 w 51"/>
              <a:gd name="T5" fmla="*/ 0 h 75"/>
              <a:gd name="T6" fmla="*/ 6 w 51"/>
              <a:gd name="T7" fmla="*/ 0 h 75"/>
              <a:gd name="T8" fmla="*/ 6 w 51"/>
              <a:gd name="T9" fmla="*/ 5 h 75"/>
              <a:gd name="T10" fmla="*/ 9 w 51"/>
              <a:gd name="T11" fmla="*/ 15 h 75"/>
              <a:gd name="T12" fmla="*/ 0 w 51"/>
              <a:gd name="T13" fmla="*/ 15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1" h="75">
                <a:moveTo>
                  <a:pt x="0" y="75"/>
                </a:moveTo>
                <a:lnTo>
                  <a:pt x="20" y="26"/>
                </a:lnTo>
                <a:lnTo>
                  <a:pt x="20" y="0"/>
                </a:lnTo>
                <a:lnTo>
                  <a:pt x="31" y="0"/>
                </a:lnTo>
                <a:lnTo>
                  <a:pt x="31" y="26"/>
                </a:lnTo>
                <a:lnTo>
                  <a:pt x="51" y="75"/>
                </a:lnTo>
                <a:lnTo>
                  <a:pt x="0" y="7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38" name="Freeform 865"/>
          <xdr:cNvSpPr>
            <a:spLocks/>
          </xdr:cNvSpPr>
        </xdr:nvSpPr>
        <xdr:spPr bwMode="auto">
          <a:xfrm flipH="1">
            <a:off x="3093" y="4578"/>
            <a:ext cx="29" cy="44"/>
          </a:xfrm>
          <a:custGeom>
            <a:avLst/>
            <a:gdLst>
              <a:gd name="T0" fmla="*/ 0 w 51"/>
              <a:gd name="T1" fmla="*/ 15 h 75"/>
              <a:gd name="T2" fmla="*/ 3 w 51"/>
              <a:gd name="T3" fmla="*/ 5 h 75"/>
              <a:gd name="T4" fmla="*/ 3 w 51"/>
              <a:gd name="T5" fmla="*/ 0 h 75"/>
              <a:gd name="T6" fmla="*/ 6 w 51"/>
              <a:gd name="T7" fmla="*/ 0 h 75"/>
              <a:gd name="T8" fmla="*/ 6 w 51"/>
              <a:gd name="T9" fmla="*/ 5 h 75"/>
              <a:gd name="T10" fmla="*/ 9 w 51"/>
              <a:gd name="T11" fmla="*/ 15 h 75"/>
              <a:gd name="T12" fmla="*/ 0 w 51"/>
              <a:gd name="T13" fmla="*/ 15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1" h="75">
                <a:moveTo>
                  <a:pt x="0" y="75"/>
                </a:moveTo>
                <a:lnTo>
                  <a:pt x="20" y="26"/>
                </a:lnTo>
                <a:lnTo>
                  <a:pt x="20" y="0"/>
                </a:lnTo>
                <a:lnTo>
                  <a:pt x="31" y="0"/>
                </a:lnTo>
                <a:lnTo>
                  <a:pt x="31" y="26"/>
                </a:lnTo>
                <a:lnTo>
                  <a:pt x="51" y="75"/>
                </a:lnTo>
                <a:lnTo>
                  <a:pt x="0" y="75"/>
                </a:lnTo>
                <a:close/>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39" name="Rectangle 866"/>
          <xdr:cNvSpPr>
            <a:spLocks noChangeArrowheads="1"/>
          </xdr:cNvSpPr>
        </xdr:nvSpPr>
        <xdr:spPr bwMode="auto">
          <a:xfrm flipH="1">
            <a:off x="3093" y="4707"/>
            <a:ext cx="29" cy="1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40" name="Rectangle 867"/>
          <xdr:cNvSpPr>
            <a:spLocks noChangeArrowheads="1"/>
          </xdr:cNvSpPr>
        </xdr:nvSpPr>
        <xdr:spPr bwMode="auto">
          <a:xfrm flipH="1">
            <a:off x="3093" y="4707"/>
            <a:ext cx="29" cy="14"/>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41" name="Rectangle 868"/>
          <xdr:cNvSpPr>
            <a:spLocks noChangeArrowheads="1"/>
          </xdr:cNvSpPr>
        </xdr:nvSpPr>
        <xdr:spPr bwMode="auto">
          <a:xfrm flipH="1">
            <a:off x="3101" y="4724"/>
            <a:ext cx="14" cy="1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42" name="Rectangle 869"/>
          <xdr:cNvSpPr>
            <a:spLocks noChangeArrowheads="1"/>
          </xdr:cNvSpPr>
        </xdr:nvSpPr>
        <xdr:spPr bwMode="auto">
          <a:xfrm flipH="1">
            <a:off x="3101" y="4724"/>
            <a:ext cx="14" cy="14"/>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43" name="Freeform 870"/>
          <xdr:cNvSpPr>
            <a:spLocks/>
          </xdr:cNvSpPr>
        </xdr:nvSpPr>
        <xdr:spPr bwMode="auto">
          <a:xfrm flipH="1">
            <a:off x="3105" y="4727"/>
            <a:ext cx="6" cy="8"/>
          </a:xfrm>
          <a:custGeom>
            <a:avLst/>
            <a:gdLst>
              <a:gd name="T0" fmla="*/ 0 w 12"/>
              <a:gd name="T1" fmla="*/ 1 h 13"/>
              <a:gd name="T2" fmla="*/ 1 w 12"/>
              <a:gd name="T3" fmla="*/ 1 h 13"/>
              <a:gd name="T4" fmla="*/ 1 w 12"/>
              <a:gd name="T5" fmla="*/ 1 h 13"/>
              <a:gd name="T6" fmla="*/ 1 w 12"/>
              <a:gd name="T7" fmla="*/ 0 h 13"/>
              <a:gd name="T8" fmla="*/ 1 w 12"/>
              <a:gd name="T9" fmla="*/ 0 h 13"/>
              <a:gd name="T10" fmla="*/ 2 w 12"/>
              <a:gd name="T11" fmla="*/ 0 h 13"/>
              <a:gd name="T12" fmla="*/ 2 w 12"/>
              <a:gd name="T13" fmla="*/ 1 h 13"/>
              <a:gd name="T14" fmla="*/ 2 w 12"/>
              <a:gd name="T15" fmla="*/ 1 h 13"/>
              <a:gd name="T16" fmla="*/ 2 w 12"/>
              <a:gd name="T17" fmla="*/ 1 h 13"/>
              <a:gd name="T18" fmla="*/ 2 w 12"/>
              <a:gd name="T19" fmla="*/ 1 h 13"/>
              <a:gd name="T20" fmla="*/ 2 w 12"/>
              <a:gd name="T21" fmla="*/ 2 h 13"/>
              <a:gd name="T22" fmla="*/ 2 w 12"/>
              <a:gd name="T23" fmla="*/ 2 h 13"/>
              <a:gd name="T24" fmla="*/ 2 w 12"/>
              <a:gd name="T25" fmla="*/ 3 h 13"/>
              <a:gd name="T26" fmla="*/ 1 w 12"/>
              <a:gd name="T27" fmla="*/ 3 h 13"/>
              <a:gd name="T28" fmla="*/ 1 w 12"/>
              <a:gd name="T29" fmla="*/ 3 h 13"/>
              <a:gd name="T30" fmla="*/ 1 w 12"/>
              <a:gd name="T31" fmla="*/ 2 h 13"/>
              <a:gd name="T32" fmla="*/ 1 w 12"/>
              <a:gd name="T33" fmla="*/ 2 h 13"/>
              <a:gd name="T34" fmla="*/ 0 w 12"/>
              <a:gd name="T35" fmla="*/ 1 h 1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2" h="13">
                <a:moveTo>
                  <a:pt x="0" y="6"/>
                </a:moveTo>
                <a:lnTo>
                  <a:pt x="1" y="4"/>
                </a:lnTo>
                <a:lnTo>
                  <a:pt x="2" y="1"/>
                </a:lnTo>
                <a:lnTo>
                  <a:pt x="4" y="0"/>
                </a:lnTo>
                <a:lnTo>
                  <a:pt x="7" y="0"/>
                </a:lnTo>
                <a:lnTo>
                  <a:pt x="9" y="0"/>
                </a:lnTo>
                <a:lnTo>
                  <a:pt x="11" y="1"/>
                </a:lnTo>
                <a:lnTo>
                  <a:pt x="12" y="4"/>
                </a:lnTo>
                <a:lnTo>
                  <a:pt x="12" y="6"/>
                </a:lnTo>
                <a:lnTo>
                  <a:pt x="12" y="8"/>
                </a:lnTo>
                <a:lnTo>
                  <a:pt x="11" y="11"/>
                </a:lnTo>
                <a:lnTo>
                  <a:pt x="9" y="13"/>
                </a:lnTo>
                <a:lnTo>
                  <a:pt x="7" y="13"/>
                </a:lnTo>
                <a:lnTo>
                  <a:pt x="4" y="13"/>
                </a:lnTo>
                <a:lnTo>
                  <a:pt x="2" y="11"/>
                </a:lnTo>
                <a:lnTo>
                  <a:pt x="1" y="8"/>
                </a:lnTo>
                <a:lnTo>
                  <a:pt x="0"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44" name="Freeform 871"/>
          <xdr:cNvSpPr>
            <a:spLocks/>
          </xdr:cNvSpPr>
        </xdr:nvSpPr>
        <xdr:spPr bwMode="auto">
          <a:xfrm flipH="1">
            <a:off x="3105" y="4727"/>
            <a:ext cx="6" cy="8"/>
          </a:xfrm>
          <a:custGeom>
            <a:avLst/>
            <a:gdLst>
              <a:gd name="T0" fmla="*/ 0 w 12"/>
              <a:gd name="T1" fmla="*/ 1 h 13"/>
              <a:gd name="T2" fmla="*/ 1 w 12"/>
              <a:gd name="T3" fmla="*/ 1 h 13"/>
              <a:gd name="T4" fmla="*/ 1 w 12"/>
              <a:gd name="T5" fmla="*/ 1 h 13"/>
              <a:gd name="T6" fmla="*/ 1 w 12"/>
              <a:gd name="T7" fmla="*/ 0 h 13"/>
              <a:gd name="T8" fmla="*/ 1 w 12"/>
              <a:gd name="T9" fmla="*/ 0 h 13"/>
              <a:gd name="T10" fmla="*/ 2 w 12"/>
              <a:gd name="T11" fmla="*/ 0 h 13"/>
              <a:gd name="T12" fmla="*/ 2 w 12"/>
              <a:gd name="T13" fmla="*/ 1 h 13"/>
              <a:gd name="T14" fmla="*/ 2 w 12"/>
              <a:gd name="T15" fmla="*/ 1 h 13"/>
              <a:gd name="T16" fmla="*/ 2 w 12"/>
              <a:gd name="T17" fmla="*/ 1 h 13"/>
              <a:gd name="T18" fmla="*/ 2 w 12"/>
              <a:gd name="T19" fmla="*/ 1 h 13"/>
              <a:gd name="T20" fmla="*/ 2 w 12"/>
              <a:gd name="T21" fmla="*/ 2 h 13"/>
              <a:gd name="T22" fmla="*/ 2 w 12"/>
              <a:gd name="T23" fmla="*/ 2 h 13"/>
              <a:gd name="T24" fmla="*/ 2 w 12"/>
              <a:gd name="T25" fmla="*/ 3 h 13"/>
              <a:gd name="T26" fmla="*/ 1 w 12"/>
              <a:gd name="T27" fmla="*/ 3 h 13"/>
              <a:gd name="T28" fmla="*/ 1 w 12"/>
              <a:gd name="T29" fmla="*/ 3 h 13"/>
              <a:gd name="T30" fmla="*/ 1 w 12"/>
              <a:gd name="T31" fmla="*/ 2 h 13"/>
              <a:gd name="T32" fmla="*/ 1 w 12"/>
              <a:gd name="T33" fmla="*/ 2 h 13"/>
              <a:gd name="T34" fmla="*/ 0 w 12"/>
              <a:gd name="T35" fmla="*/ 1 h 1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2" h="13">
                <a:moveTo>
                  <a:pt x="0" y="6"/>
                </a:moveTo>
                <a:lnTo>
                  <a:pt x="1" y="4"/>
                </a:lnTo>
                <a:lnTo>
                  <a:pt x="2" y="1"/>
                </a:lnTo>
                <a:lnTo>
                  <a:pt x="4" y="0"/>
                </a:lnTo>
                <a:lnTo>
                  <a:pt x="7" y="0"/>
                </a:lnTo>
                <a:lnTo>
                  <a:pt x="9" y="0"/>
                </a:lnTo>
                <a:lnTo>
                  <a:pt x="11" y="1"/>
                </a:lnTo>
                <a:lnTo>
                  <a:pt x="12" y="4"/>
                </a:lnTo>
                <a:lnTo>
                  <a:pt x="12" y="6"/>
                </a:lnTo>
                <a:lnTo>
                  <a:pt x="12" y="8"/>
                </a:lnTo>
                <a:lnTo>
                  <a:pt x="11" y="11"/>
                </a:lnTo>
                <a:lnTo>
                  <a:pt x="9" y="13"/>
                </a:lnTo>
                <a:lnTo>
                  <a:pt x="7" y="13"/>
                </a:lnTo>
                <a:lnTo>
                  <a:pt x="4" y="13"/>
                </a:lnTo>
                <a:lnTo>
                  <a:pt x="2" y="11"/>
                </a:lnTo>
                <a:lnTo>
                  <a:pt x="1" y="8"/>
                </a:lnTo>
                <a:lnTo>
                  <a:pt x="0" y="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45" name="Freeform 872"/>
          <xdr:cNvSpPr>
            <a:spLocks/>
          </xdr:cNvSpPr>
        </xdr:nvSpPr>
        <xdr:spPr bwMode="auto">
          <a:xfrm flipH="1">
            <a:off x="3082" y="4621"/>
            <a:ext cx="50" cy="21"/>
          </a:xfrm>
          <a:custGeom>
            <a:avLst/>
            <a:gdLst>
              <a:gd name="T0" fmla="*/ 3 w 91"/>
              <a:gd name="T1" fmla="*/ 0 h 36"/>
              <a:gd name="T2" fmla="*/ 2 w 91"/>
              <a:gd name="T3" fmla="*/ 0 h 36"/>
              <a:gd name="T4" fmla="*/ 2 w 91"/>
              <a:gd name="T5" fmla="*/ 1 h 36"/>
              <a:gd name="T6" fmla="*/ 1 w 91"/>
              <a:gd name="T7" fmla="*/ 1 h 36"/>
              <a:gd name="T8" fmla="*/ 1 w 91"/>
              <a:gd name="T9" fmla="*/ 1 h 36"/>
              <a:gd name="T10" fmla="*/ 1 w 91"/>
              <a:gd name="T11" fmla="*/ 2 h 36"/>
              <a:gd name="T12" fmla="*/ 1 w 91"/>
              <a:gd name="T13" fmla="*/ 2 h 36"/>
              <a:gd name="T14" fmla="*/ 1 w 91"/>
              <a:gd name="T15" fmla="*/ 3 h 36"/>
              <a:gd name="T16" fmla="*/ 0 w 91"/>
              <a:gd name="T17" fmla="*/ 4 h 36"/>
              <a:gd name="T18" fmla="*/ 1 w 91"/>
              <a:gd name="T19" fmla="*/ 4 h 36"/>
              <a:gd name="T20" fmla="*/ 1 w 91"/>
              <a:gd name="T21" fmla="*/ 5 h 36"/>
              <a:gd name="T22" fmla="*/ 1 w 91"/>
              <a:gd name="T23" fmla="*/ 5 h 36"/>
              <a:gd name="T24" fmla="*/ 1 w 91"/>
              <a:gd name="T25" fmla="*/ 6 h 36"/>
              <a:gd name="T26" fmla="*/ 1 w 91"/>
              <a:gd name="T27" fmla="*/ 6 h 36"/>
              <a:gd name="T28" fmla="*/ 2 w 91"/>
              <a:gd name="T29" fmla="*/ 7 h 36"/>
              <a:gd name="T30" fmla="*/ 2 w 91"/>
              <a:gd name="T31" fmla="*/ 7 h 36"/>
              <a:gd name="T32" fmla="*/ 3 w 91"/>
              <a:gd name="T33" fmla="*/ 7 h 36"/>
              <a:gd name="T34" fmla="*/ 12 w 91"/>
              <a:gd name="T35" fmla="*/ 7 h 36"/>
              <a:gd name="T36" fmla="*/ 13 w 91"/>
              <a:gd name="T37" fmla="*/ 7 h 36"/>
              <a:gd name="T38" fmla="*/ 13 w 91"/>
              <a:gd name="T39" fmla="*/ 7 h 36"/>
              <a:gd name="T40" fmla="*/ 14 w 91"/>
              <a:gd name="T41" fmla="*/ 6 h 36"/>
              <a:gd name="T42" fmla="*/ 14 w 91"/>
              <a:gd name="T43" fmla="*/ 6 h 36"/>
              <a:gd name="T44" fmla="*/ 14 w 91"/>
              <a:gd name="T45" fmla="*/ 5 h 36"/>
              <a:gd name="T46" fmla="*/ 15 w 91"/>
              <a:gd name="T47" fmla="*/ 5 h 36"/>
              <a:gd name="T48" fmla="*/ 15 w 91"/>
              <a:gd name="T49" fmla="*/ 4 h 36"/>
              <a:gd name="T50" fmla="*/ 15 w 91"/>
              <a:gd name="T51" fmla="*/ 4 h 36"/>
              <a:gd name="T52" fmla="*/ 15 w 91"/>
              <a:gd name="T53" fmla="*/ 4 h 36"/>
              <a:gd name="T54" fmla="*/ 15 w 91"/>
              <a:gd name="T55" fmla="*/ 3 h 36"/>
              <a:gd name="T56" fmla="*/ 15 w 91"/>
              <a:gd name="T57" fmla="*/ 2 h 36"/>
              <a:gd name="T58" fmla="*/ 14 w 91"/>
              <a:gd name="T59" fmla="*/ 2 h 36"/>
              <a:gd name="T60" fmla="*/ 14 w 91"/>
              <a:gd name="T61" fmla="*/ 1 h 36"/>
              <a:gd name="T62" fmla="*/ 14 w 91"/>
              <a:gd name="T63" fmla="*/ 1 h 36"/>
              <a:gd name="T64" fmla="*/ 13 w 91"/>
              <a:gd name="T65" fmla="*/ 1 h 36"/>
              <a:gd name="T66" fmla="*/ 13 w 91"/>
              <a:gd name="T67" fmla="*/ 0 h 36"/>
              <a:gd name="T68" fmla="*/ 12 w 91"/>
              <a:gd name="T69" fmla="*/ 0 h 36"/>
              <a:gd name="T70" fmla="*/ 12 w 91"/>
              <a:gd name="T71" fmla="*/ 0 h 36"/>
              <a:gd name="T72" fmla="*/ 3 w 91"/>
              <a:gd name="T73" fmla="*/ 0 h 36"/>
              <a:gd name="T74" fmla="*/ 3 w 91"/>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6">
                <a:moveTo>
                  <a:pt x="18" y="0"/>
                </a:moveTo>
                <a:lnTo>
                  <a:pt x="15" y="0"/>
                </a:lnTo>
                <a:lnTo>
                  <a:pt x="11" y="1"/>
                </a:lnTo>
                <a:lnTo>
                  <a:pt x="8" y="3"/>
                </a:lnTo>
                <a:lnTo>
                  <a:pt x="5" y="5"/>
                </a:lnTo>
                <a:lnTo>
                  <a:pt x="4" y="8"/>
                </a:lnTo>
                <a:lnTo>
                  <a:pt x="1" y="11"/>
                </a:lnTo>
                <a:lnTo>
                  <a:pt x="1" y="14"/>
                </a:lnTo>
                <a:lnTo>
                  <a:pt x="0" y="18"/>
                </a:lnTo>
                <a:lnTo>
                  <a:pt x="1" y="21"/>
                </a:lnTo>
                <a:lnTo>
                  <a:pt x="1" y="25"/>
                </a:lnTo>
                <a:lnTo>
                  <a:pt x="4" y="28"/>
                </a:lnTo>
                <a:lnTo>
                  <a:pt x="5" y="31"/>
                </a:lnTo>
                <a:lnTo>
                  <a:pt x="8" y="33"/>
                </a:lnTo>
                <a:lnTo>
                  <a:pt x="11" y="35"/>
                </a:lnTo>
                <a:lnTo>
                  <a:pt x="15" y="36"/>
                </a:lnTo>
                <a:lnTo>
                  <a:pt x="18" y="36"/>
                </a:lnTo>
                <a:lnTo>
                  <a:pt x="73" y="36"/>
                </a:lnTo>
                <a:lnTo>
                  <a:pt x="77" y="36"/>
                </a:lnTo>
                <a:lnTo>
                  <a:pt x="80" y="35"/>
                </a:lnTo>
                <a:lnTo>
                  <a:pt x="82" y="33"/>
                </a:lnTo>
                <a:lnTo>
                  <a:pt x="85" y="31"/>
                </a:lnTo>
                <a:lnTo>
                  <a:pt x="88" y="28"/>
                </a:lnTo>
                <a:lnTo>
                  <a:pt x="89" y="25"/>
                </a:lnTo>
                <a:lnTo>
                  <a:pt x="91" y="21"/>
                </a:lnTo>
                <a:lnTo>
                  <a:pt x="91" y="18"/>
                </a:lnTo>
                <a:lnTo>
                  <a:pt x="91" y="14"/>
                </a:lnTo>
                <a:lnTo>
                  <a:pt x="89" y="11"/>
                </a:lnTo>
                <a:lnTo>
                  <a:pt x="88" y="8"/>
                </a:lnTo>
                <a:lnTo>
                  <a:pt x="85" y="5"/>
                </a:lnTo>
                <a:lnTo>
                  <a:pt x="82" y="3"/>
                </a:lnTo>
                <a:lnTo>
                  <a:pt x="80" y="1"/>
                </a:lnTo>
                <a:lnTo>
                  <a:pt x="77" y="0"/>
                </a:lnTo>
                <a:lnTo>
                  <a:pt x="73"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46" name="Freeform 873"/>
          <xdr:cNvSpPr>
            <a:spLocks/>
          </xdr:cNvSpPr>
        </xdr:nvSpPr>
        <xdr:spPr bwMode="auto">
          <a:xfrm flipH="1">
            <a:off x="3082" y="4621"/>
            <a:ext cx="50" cy="21"/>
          </a:xfrm>
          <a:custGeom>
            <a:avLst/>
            <a:gdLst>
              <a:gd name="T0" fmla="*/ 3 w 91"/>
              <a:gd name="T1" fmla="*/ 0 h 36"/>
              <a:gd name="T2" fmla="*/ 2 w 91"/>
              <a:gd name="T3" fmla="*/ 0 h 36"/>
              <a:gd name="T4" fmla="*/ 2 w 91"/>
              <a:gd name="T5" fmla="*/ 1 h 36"/>
              <a:gd name="T6" fmla="*/ 1 w 91"/>
              <a:gd name="T7" fmla="*/ 1 h 36"/>
              <a:gd name="T8" fmla="*/ 1 w 91"/>
              <a:gd name="T9" fmla="*/ 1 h 36"/>
              <a:gd name="T10" fmla="*/ 1 w 91"/>
              <a:gd name="T11" fmla="*/ 2 h 36"/>
              <a:gd name="T12" fmla="*/ 1 w 91"/>
              <a:gd name="T13" fmla="*/ 2 h 36"/>
              <a:gd name="T14" fmla="*/ 1 w 91"/>
              <a:gd name="T15" fmla="*/ 3 h 36"/>
              <a:gd name="T16" fmla="*/ 0 w 91"/>
              <a:gd name="T17" fmla="*/ 4 h 36"/>
              <a:gd name="T18" fmla="*/ 1 w 91"/>
              <a:gd name="T19" fmla="*/ 4 h 36"/>
              <a:gd name="T20" fmla="*/ 1 w 91"/>
              <a:gd name="T21" fmla="*/ 5 h 36"/>
              <a:gd name="T22" fmla="*/ 1 w 91"/>
              <a:gd name="T23" fmla="*/ 5 h 36"/>
              <a:gd name="T24" fmla="*/ 1 w 91"/>
              <a:gd name="T25" fmla="*/ 6 h 36"/>
              <a:gd name="T26" fmla="*/ 1 w 91"/>
              <a:gd name="T27" fmla="*/ 6 h 36"/>
              <a:gd name="T28" fmla="*/ 2 w 91"/>
              <a:gd name="T29" fmla="*/ 7 h 36"/>
              <a:gd name="T30" fmla="*/ 2 w 91"/>
              <a:gd name="T31" fmla="*/ 7 h 36"/>
              <a:gd name="T32" fmla="*/ 3 w 91"/>
              <a:gd name="T33" fmla="*/ 7 h 36"/>
              <a:gd name="T34" fmla="*/ 12 w 91"/>
              <a:gd name="T35" fmla="*/ 7 h 36"/>
              <a:gd name="T36" fmla="*/ 13 w 91"/>
              <a:gd name="T37" fmla="*/ 7 h 36"/>
              <a:gd name="T38" fmla="*/ 13 w 91"/>
              <a:gd name="T39" fmla="*/ 7 h 36"/>
              <a:gd name="T40" fmla="*/ 14 w 91"/>
              <a:gd name="T41" fmla="*/ 6 h 36"/>
              <a:gd name="T42" fmla="*/ 14 w 91"/>
              <a:gd name="T43" fmla="*/ 6 h 36"/>
              <a:gd name="T44" fmla="*/ 14 w 91"/>
              <a:gd name="T45" fmla="*/ 5 h 36"/>
              <a:gd name="T46" fmla="*/ 15 w 91"/>
              <a:gd name="T47" fmla="*/ 5 h 36"/>
              <a:gd name="T48" fmla="*/ 15 w 91"/>
              <a:gd name="T49" fmla="*/ 4 h 36"/>
              <a:gd name="T50" fmla="*/ 15 w 91"/>
              <a:gd name="T51" fmla="*/ 4 h 36"/>
              <a:gd name="T52" fmla="*/ 15 w 91"/>
              <a:gd name="T53" fmla="*/ 4 h 36"/>
              <a:gd name="T54" fmla="*/ 15 w 91"/>
              <a:gd name="T55" fmla="*/ 3 h 36"/>
              <a:gd name="T56" fmla="*/ 15 w 91"/>
              <a:gd name="T57" fmla="*/ 2 h 36"/>
              <a:gd name="T58" fmla="*/ 14 w 91"/>
              <a:gd name="T59" fmla="*/ 2 h 36"/>
              <a:gd name="T60" fmla="*/ 14 w 91"/>
              <a:gd name="T61" fmla="*/ 1 h 36"/>
              <a:gd name="T62" fmla="*/ 14 w 91"/>
              <a:gd name="T63" fmla="*/ 1 h 36"/>
              <a:gd name="T64" fmla="*/ 13 w 91"/>
              <a:gd name="T65" fmla="*/ 1 h 36"/>
              <a:gd name="T66" fmla="*/ 13 w 91"/>
              <a:gd name="T67" fmla="*/ 0 h 36"/>
              <a:gd name="T68" fmla="*/ 12 w 91"/>
              <a:gd name="T69" fmla="*/ 0 h 36"/>
              <a:gd name="T70" fmla="*/ 12 w 91"/>
              <a:gd name="T71" fmla="*/ 0 h 36"/>
              <a:gd name="T72" fmla="*/ 3 w 91"/>
              <a:gd name="T73" fmla="*/ 0 h 36"/>
              <a:gd name="T74" fmla="*/ 3 w 91"/>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6">
                <a:moveTo>
                  <a:pt x="18" y="0"/>
                </a:moveTo>
                <a:lnTo>
                  <a:pt x="15" y="0"/>
                </a:lnTo>
                <a:lnTo>
                  <a:pt x="11" y="1"/>
                </a:lnTo>
                <a:lnTo>
                  <a:pt x="8" y="3"/>
                </a:lnTo>
                <a:lnTo>
                  <a:pt x="5" y="5"/>
                </a:lnTo>
                <a:lnTo>
                  <a:pt x="4" y="8"/>
                </a:lnTo>
                <a:lnTo>
                  <a:pt x="1" y="11"/>
                </a:lnTo>
                <a:lnTo>
                  <a:pt x="1" y="14"/>
                </a:lnTo>
                <a:lnTo>
                  <a:pt x="0" y="18"/>
                </a:lnTo>
                <a:lnTo>
                  <a:pt x="1" y="21"/>
                </a:lnTo>
                <a:lnTo>
                  <a:pt x="1" y="25"/>
                </a:lnTo>
                <a:lnTo>
                  <a:pt x="4" y="28"/>
                </a:lnTo>
                <a:lnTo>
                  <a:pt x="5" y="31"/>
                </a:lnTo>
                <a:lnTo>
                  <a:pt x="8" y="33"/>
                </a:lnTo>
                <a:lnTo>
                  <a:pt x="11" y="35"/>
                </a:lnTo>
                <a:lnTo>
                  <a:pt x="15" y="36"/>
                </a:lnTo>
                <a:lnTo>
                  <a:pt x="18" y="36"/>
                </a:lnTo>
                <a:lnTo>
                  <a:pt x="73" y="36"/>
                </a:lnTo>
                <a:lnTo>
                  <a:pt x="77" y="36"/>
                </a:lnTo>
                <a:lnTo>
                  <a:pt x="80" y="35"/>
                </a:lnTo>
                <a:lnTo>
                  <a:pt x="82" y="33"/>
                </a:lnTo>
                <a:lnTo>
                  <a:pt x="85" y="31"/>
                </a:lnTo>
                <a:lnTo>
                  <a:pt x="88" y="28"/>
                </a:lnTo>
                <a:lnTo>
                  <a:pt x="89" y="25"/>
                </a:lnTo>
                <a:lnTo>
                  <a:pt x="91" y="21"/>
                </a:lnTo>
                <a:lnTo>
                  <a:pt x="91" y="18"/>
                </a:lnTo>
                <a:lnTo>
                  <a:pt x="91" y="14"/>
                </a:lnTo>
                <a:lnTo>
                  <a:pt x="89" y="11"/>
                </a:lnTo>
                <a:lnTo>
                  <a:pt x="88" y="8"/>
                </a:lnTo>
                <a:lnTo>
                  <a:pt x="85" y="5"/>
                </a:lnTo>
                <a:lnTo>
                  <a:pt x="82" y="3"/>
                </a:lnTo>
                <a:lnTo>
                  <a:pt x="80" y="1"/>
                </a:lnTo>
                <a:lnTo>
                  <a:pt x="77" y="0"/>
                </a:lnTo>
                <a:lnTo>
                  <a:pt x="73"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47" name="Freeform 874"/>
          <xdr:cNvSpPr>
            <a:spLocks/>
          </xdr:cNvSpPr>
        </xdr:nvSpPr>
        <xdr:spPr bwMode="auto">
          <a:xfrm flipH="1">
            <a:off x="3082" y="4642"/>
            <a:ext cx="50" cy="22"/>
          </a:xfrm>
          <a:custGeom>
            <a:avLst/>
            <a:gdLst>
              <a:gd name="T0" fmla="*/ 3 w 91"/>
              <a:gd name="T1" fmla="*/ 0 h 37"/>
              <a:gd name="T2" fmla="*/ 2 w 91"/>
              <a:gd name="T3" fmla="*/ 0 h 37"/>
              <a:gd name="T4" fmla="*/ 2 w 91"/>
              <a:gd name="T5" fmla="*/ 1 h 37"/>
              <a:gd name="T6" fmla="*/ 1 w 91"/>
              <a:gd name="T7" fmla="*/ 1 h 37"/>
              <a:gd name="T8" fmla="*/ 1 w 91"/>
              <a:gd name="T9" fmla="*/ 1 h 37"/>
              <a:gd name="T10" fmla="*/ 1 w 91"/>
              <a:gd name="T11" fmla="*/ 2 h 37"/>
              <a:gd name="T12" fmla="*/ 1 w 91"/>
              <a:gd name="T13" fmla="*/ 2 h 37"/>
              <a:gd name="T14" fmla="*/ 1 w 91"/>
              <a:gd name="T15" fmla="*/ 3 h 37"/>
              <a:gd name="T16" fmla="*/ 0 w 91"/>
              <a:gd name="T17" fmla="*/ 4 h 37"/>
              <a:gd name="T18" fmla="*/ 1 w 91"/>
              <a:gd name="T19" fmla="*/ 4 h 37"/>
              <a:gd name="T20" fmla="*/ 1 w 91"/>
              <a:gd name="T21" fmla="*/ 5 h 37"/>
              <a:gd name="T22" fmla="*/ 1 w 91"/>
              <a:gd name="T23" fmla="*/ 6 h 37"/>
              <a:gd name="T24" fmla="*/ 1 w 91"/>
              <a:gd name="T25" fmla="*/ 7 h 37"/>
              <a:gd name="T26" fmla="*/ 1 w 91"/>
              <a:gd name="T27" fmla="*/ 7 h 37"/>
              <a:gd name="T28" fmla="*/ 2 w 91"/>
              <a:gd name="T29" fmla="*/ 7 h 37"/>
              <a:gd name="T30" fmla="*/ 2 w 91"/>
              <a:gd name="T31" fmla="*/ 7 h 37"/>
              <a:gd name="T32" fmla="*/ 3 w 91"/>
              <a:gd name="T33" fmla="*/ 8 h 37"/>
              <a:gd name="T34" fmla="*/ 12 w 91"/>
              <a:gd name="T35" fmla="*/ 8 h 37"/>
              <a:gd name="T36" fmla="*/ 13 w 91"/>
              <a:gd name="T37" fmla="*/ 7 h 37"/>
              <a:gd name="T38" fmla="*/ 13 w 91"/>
              <a:gd name="T39" fmla="*/ 7 h 37"/>
              <a:gd name="T40" fmla="*/ 14 w 91"/>
              <a:gd name="T41" fmla="*/ 7 h 37"/>
              <a:gd name="T42" fmla="*/ 14 w 91"/>
              <a:gd name="T43" fmla="*/ 7 h 37"/>
              <a:gd name="T44" fmla="*/ 14 w 91"/>
              <a:gd name="T45" fmla="*/ 6 h 37"/>
              <a:gd name="T46" fmla="*/ 15 w 91"/>
              <a:gd name="T47" fmla="*/ 5 h 37"/>
              <a:gd name="T48" fmla="*/ 15 w 91"/>
              <a:gd name="T49" fmla="*/ 4 h 37"/>
              <a:gd name="T50" fmla="*/ 15 w 91"/>
              <a:gd name="T51" fmla="*/ 4 h 37"/>
              <a:gd name="T52" fmla="*/ 15 w 91"/>
              <a:gd name="T53" fmla="*/ 4 h 37"/>
              <a:gd name="T54" fmla="*/ 15 w 91"/>
              <a:gd name="T55" fmla="*/ 3 h 37"/>
              <a:gd name="T56" fmla="*/ 15 w 91"/>
              <a:gd name="T57" fmla="*/ 2 h 37"/>
              <a:gd name="T58" fmla="*/ 14 w 91"/>
              <a:gd name="T59" fmla="*/ 2 h 37"/>
              <a:gd name="T60" fmla="*/ 14 w 91"/>
              <a:gd name="T61" fmla="*/ 1 h 37"/>
              <a:gd name="T62" fmla="*/ 14 w 91"/>
              <a:gd name="T63" fmla="*/ 1 h 37"/>
              <a:gd name="T64" fmla="*/ 13 w 91"/>
              <a:gd name="T65" fmla="*/ 1 h 37"/>
              <a:gd name="T66" fmla="*/ 13 w 91"/>
              <a:gd name="T67" fmla="*/ 0 h 37"/>
              <a:gd name="T68" fmla="*/ 12 w 91"/>
              <a:gd name="T69" fmla="*/ 0 h 37"/>
              <a:gd name="T70" fmla="*/ 12 w 91"/>
              <a:gd name="T71" fmla="*/ 0 h 37"/>
              <a:gd name="T72" fmla="*/ 12 w 91"/>
              <a:gd name="T73" fmla="*/ 0 h 37"/>
              <a:gd name="T74" fmla="*/ 3 w 91"/>
              <a:gd name="T75" fmla="*/ 0 h 37"/>
              <a:gd name="T76" fmla="*/ 3 w 91"/>
              <a:gd name="T77" fmla="*/ 0 h 3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37">
                <a:moveTo>
                  <a:pt x="18" y="0"/>
                </a:moveTo>
                <a:lnTo>
                  <a:pt x="15" y="0"/>
                </a:lnTo>
                <a:lnTo>
                  <a:pt x="11" y="2"/>
                </a:lnTo>
                <a:lnTo>
                  <a:pt x="8" y="3"/>
                </a:lnTo>
                <a:lnTo>
                  <a:pt x="5" y="6"/>
                </a:lnTo>
                <a:lnTo>
                  <a:pt x="4" y="9"/>
                </a:lnTo>
                <a:lnTo>
                  <a:pt x="1" y="11"/>
                </a:lnTo>
                <a:lnTo>
                  <a:pt x="1" y="14"/>
                </a:lnTo>
                <a:lnTo>
                  <a:pt x="0" y="18"/>
                </a:lnTo>
                <a:lnTo>
                  <a:pt x="1" y="21"/>
                </a:lnTo>
                <a:lnTo>
                  <a:pt x="1" y="25"/>
                </a:lnTo>
                <a:lnTo>
                  <a:pt x="4" y="28"/>
                </a:lnTo>
                <a:lnTo>
                  <a:pt x="5" y="31"/>
                </a:lnTo>
                <a:lnTo>
                  <a:pt x="8" y="32"/>
                </a:lnTo>
                <a:lnTo>
                  <a:pt x="11" y="35"/>
                </a:lnTo>
                <a:lnTo>
                  <a:pt x="15" y="35"/>
                </a:lnTo>
                <a:lnTo>
                  <a:pt x="18" y="37"/>
                </a:lnTo>
                <a:lnTo>
                  <a:pt x="73" y="37"/>
                </a:lnTo>
                <a:lnTo>
                  <a:pt x="77" y="35"/>
                </a:lnTo>
                <a:lnTo>
                  <a:pt x="80" y="35"/>
                </a:lnTo>
                <a:lnTo>
                  <a:pt x="82" y="32"/>
                </a:lnTo>
                <a:lnTo>
                  <a:pt x="85" y="31"/>
                </a:lnTo>
                <a:lnTo>
                  <a:pt x="88" y="28"/>
                </a:lnTo>
                <a:lnTo>
                  <a:pt x="89" y="25"/>
                </a:lnTo>
                <a:lnTo>
                  <a:pt x="91" y="21"/>
                </a:lnTo>
                <a:lnTo>
                  <a:pt x="91" y="18"/>
                </a:lnTo>
                <a:lnTo>
                  <a:pt x="91" y="14"/>
                </a:lnTo>
                <a:lnTo>
                  <a:pt x="89" y="11"/>
                </a:lnTo>
                <a:lnTo>
                  <a:pt x="88" y="9"/>
                </a:lnTo>
                <a:lnTo>
                  <a:pt x="85" y="6"/>
                </a:lnTo>
                <a:lnTo>
                  <a:pt x="82" y="3"/>
                </a:lnTo>
                <a:lnTo>
                  <a:pt x="80" y="2"/>
                </a:lnTo>
                <a:lnTo>
                  <a:pt x="77" y="0"/>
                </a:lnTo>
                <a:lnTo>
                  <a:pt x="73"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48" name="Freeform 875"/>
          <xdr:cNvSpPr>
            <a:spLocks/>
          </xdr:cNvSpPr>
        </xdr:nvSpPr>
        <xdr:spPr bwMode="auto">
          <a:xfrm flipH="1">
            <a:off x="3082" y="4642"/>
            <a:ext cx="50" cy="22"/>
          </a:xfrm>
          <a:custGeom>
            <a:avLst/>
            <a:gdLst>
              <a:gd name="T0" fmla="*/ 3 w 91"/>
              <a:gd name="T1" fmla="*/ 0 h 37"/>
              <a:gd name="T2" fmla="*/ 2 w 91"/>
              <a:gd name="T3" fmla="*/ 0 h 37"/>
              <a:gd name="T4" fmla="*/ 2 w 91"/>
              <a:gd name="T5" fmla="*/ 1 h 37"/>
              <a:gd name="T6" fmla="*/ 1 w 91"/>
              <a:gd name="T7" fmla="*/ 1 h 37"/>
              <a:gd name="T8" fmla="*/ 1 w 91"/>
              <a:gd name="T9" fmla="*/ 1 h 37"/>
              <a:gd name="T10" fmla="*/ 1 w 91"/>
              <a:gd name="T11" fmla="*/ 2 h 37"/>
              <a:gd name="T12" fmla="*/ 1 w 91"/>
              <a:gd name="T13" fmla="*/ 2 h 37"/>
              <a:gd name="T14" fmla="*/ 1 w 91"/>
              <a:gd name="T15" fmla="*/ 3 h 37"/>
              <a:gd name="T16" fmla="*/ 0 w 91"/>
              <a:gd name="T17" fmla="*/ 4 h 37"/>
              <a:gd name="T18" fmla="*/ 1 w 91"/>
              <a:gd name="T19" fmla="*/ 4 h 37"/>
              <a:gd name="T20" fmla="*/ 1 w 91"/>
              <a:gd name="T21" fmla="*/ 5 h 37"/>
              <a:gd name="T22" fmla="*/ 1 w 91"/>
              <a:gd name="T23" fmla="*/ 6 h 37"/>
              <a:gd name="T24" fmla="*/ 1 w 91"/>
              <a:gd name="T25" fmla="*/ 7 h 37"/>
              <a:gd name="T26" fmla="*/ 1 w 91"/>
              <a:gd name="T27" fmla="*/ 7 h 37"/>
              <a:gd name="T28" fmla="*/ 2 w 91"/>
              <a:gd name="T29" fmla="*/ 7 h 37"/>
              <a:gd name="T30" fmla="*/ 2 w 91"/>
              <a:gd name="T31" fmla="*/ 7 h 37"/>
              <a:gd name="T32" fmla="*/ 3 w 91"/>
              <a:gd name="T33" fmla="*/ 8 h 37"/>
              <a:gd name="T34" fmla="*/ 12 w 91"/>
              <a:gd name="T35" fmla="*/ 8 h 37"/>
              <a:gd name="T36" fmla="*/ 13 w 91"/>
              <a:gd name="T37" fmla="*/ 7 h 37"/>
              <a:gd name="T38" fmla="*/ 13 w 91"/>
              <a:gd name="T39" fmla="*/ 7 h 37"/>
              <a:gd name="T40" fmla="*/ 14 w 91"/>
              <a:gd name="T41" fmla="*/ 7 h 37"/>
              <a:gd name="T42" fmla="*/ 14 w 91"/>
              <a:gd name="T43" fmla="*/ 7 h 37"/>
              <a:gd name="T44" fmla="*/ 14 w 91"/>
              <a:gd name="T45" fmla="*/ 6 h 37"/>
              <a:gd name="T46" fmla="*/ 15 w 91"/>
              <a:gd name="T47" fmla="*/ 5 h 37"/>
              <a:gd name="T48" fmla="*/ 15 w 91"/>
              <a:gd name="T49" fmla="*/ 4 h 37"/>
              <a:gd name="T50" fmla="*/ 15 w 91"/>
              <a:gd name="T51" fmla="*/ 4 h 37"/>
              <a:gd name="T52" fmla="*/ 15 w 91"/>
              <a:gd name="T53" fmla="*/ 4 h 37"/>
              <a:gd name="T54" fmla="*/ 15 w 91"/>
              <a:gd name="T55" fmla="*/ 3 h 37"/>
              <a:gd name="T56" fmla="*/ 15 w 91"/>
              <a:gd name="T57" fmla="*/ 2 h 37"/>
              <a:gd name="T58" fmla="*/ 14 w 91"/>
              <a:gd name="T59" fmla="*/ 2 h 37"/>
              <a:gd name="T60" fmla="*/ 14 w 91"/>
              <a:gd name="T61" fmla="*/ 1 h 37"/>
              <a:gd name="T62" fmla="*/ 14 w 91"/>
              <a:gd name="T63" fmla="*/ 1 h 37"/>
              <a:gd name="T64" fmla="*/ 13 w 91"/>
              <a:gd name="T65" fmla="*/ 1 h 37"/>
              <a:gd name="T66" fmla="*/ 13 w 91"/>
              <a:gd name="T67" fmla="*/ 0 h 37"/>
              <a:gd name="T68" fmla="*/ 12 w 91"/>
              <a:gd name="T69" fmla="*/ 0 h 37"/>
              <a:gd name="T70" fmla="*/ 12 w 91"/>
              <a:gd name="T71" fmla="*/ 0 h 37"/>
              <a:gd name="T72" fmla="*/ 12 w 91"/>
              <a:gd name="T73" fmla="*/ 0 h 37"/>
              <a:gd name="T74" fmla="*/ 3 w 91"/>
              <a:gd name="T75" fmla="*/ 0 h 37"/>
              <a:gd name="T76" fmla="*/ 3 w 91"/>
              <a:gd name="T77" fmla="*/ 0 h 3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37">
                <a:moveTo>
                  <a:pt x="18" y="0"/>
                </a:moveTo>
                <a:lnTo>
                  <a:pt x="15" y="0"/>
                </a:lnTo>
                <a:lnTo>
                  <a:pt x="11" y="2"/>
                </a:lnTo>
                <a:lnTo>
                  <a:pt x="8" y="3"/>
                </a:lnTo>
                <a:lnTo>
                  <a:pt x="5" y="6"/>
                </a:lnTo>
                <a:lnTo>
                  <a:pt x="4" y="9"/>
                </a:lnTo>
                <a:lnTo>
                  <a:pt x="1" y="11"/>
                </a:lnTo>
                <a:lnTo>
                  <a:pt x="1" y="14"/>
                </a:lnTo>
                <a:lnTo>
                  <a:pt x="0" y="18"/>
                </a:lnTo>
                <a:lnTo>
                  <a:pt x="1" y="21"/>
                </a:lnTo>
                <a:lnTo>
                  <a:pt x="1" y="25"/>
                </a:lnTo>
                <a:lnTo>
                  <a:pt x="4" y="28"/>
                </a:lnTo>
                <a:lnTo>
                  <a:pt x="5" y="31"/>
                </a:lnTo>
                <a:lnTo>
                  <a:pt x="8" y="32"/>
                </a:lnTo>
                <a:lnTo>
                  <a:pt x="11" y="35"/>
                </a:lnTo>
                <a:lnTo>
                  <a:pt x="15" y="35"/>
                </a:lnTo>
                <a:lnTo>
                  <a:pt x="18" y="37"/>
                </a:lnTo>
                <a:lnTo>
                  <a:pt x="73" y="37"/>
                </a:lnTo>
                <a:lnTo>
                  <a:pt x="77" y="35"/>
                </a:lnTo>
                <a:lnTo>
                  <a:pt x="80" y="35"/>
                </a:lnTo>
                <a:lnTo>
                  <a:pt x="82" y="32"/>
                </a:lnTo>
                <a:lnTo>
                  <a:pt x="85" y="31"/>
                </a:lnTo>
                <a:lnTo>
                  <a:pt x="88" y="28"/>
                </a:lnTo>
                <a:lnTo>
                  <a:pt x="89" y="25"/>
                </a:lnTo>
                <a:lnTo>
                  <a:pt x="91" y="21"/>
                </a:lnTo>
                <a:lnTo>
                  <a:pt x="91" y="18"/>
                </a:lnTo>
                <a:lnTo>
                  <a:pt x="91" y="14"/>
                </a:lnTo>
                <a:lnTo>
                  <a:pt x="89" y="11"/>
                </a:lnTo>
                <a:lnTo>
                  <a:pt x="88" y="9"/>
                </a:lnTo>
                <a:lnTo>
                  <a:pt x="85" y="6"/>
                </a:lnTo>
                <a:lnTo>
                  <a:pt x="82" y="3"/>
                </a:lnTo>
                <a:lnTo>
                  <a:pt x="80" y="2"/>
                </a:lnTo>
                <a:lnTo>
                  <a:pt x="77" y="0"/>
                </a:lnTo>
                <a:lnTo>
                  <a:pt x="73"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49" name="Freeform 876"/>
          <xdr:cNvSpPr>
            <a:spLocks/>
          </xdr:cNvSpPr>
        </xdr:nvSpPr>
        <xdr:spPr bwMode="auto">
          <a:xfrm flipH="1">
            <a:off x="3082" y="4664"/>
            <a:ext cx="50" cy="22"/>
          </a:xfrm>
          <a:custGeom>
            <a:avLst/>
            <a:gdLst>
              <a:gd name="T0" fmla="*/ 3 w 91"/>
              <a:gd name="T1" fmla="*/ 0 h 36"/>
              <a:gd name="T2" fmla="*/ 2 w 91"/>
              <a:gd name="T3" fmla="*/ 0 h 36"/>
              <a:gd name="T4" fmla="*/ 2 w 91"/>
              <a:gd name="T5" fmla="*/ 1 h 36"/>
              <a:gd name="T6" fmla="*/ 1 w 91"/>
              <a:gd name="T7" fmla="*/ 1 h 36"/>
              <a:gd name="T8" fmla="*/ 1 w 91"/>
              <a:gd name="T9" fmla="*/ 1 h 36"/>
              <a:gd name="T10" fmla="*/ 1 w 91"/>
              <a:gd name="T11" fmla="*/ 1 h 36"/>
              <a:gd name="T12" fmla="*/ 1 w 91"/>
              <a:gd name="T13" fmla="*/ 2 h 36"/>
              <a:gd name="T14" fmla="*/ 1 w 91"/>
              <a:gd name="T15" fmla="*/ 4 h 36"/>
              <a:gd name="T16" fmla="*/ 0 w 91"/>
              <a:gd name="T17" fmla="*/ 4 h 36"/>
              <a:gd name="T18" fmla="*/ 1 w 91"/>
              <a:gd name="T19" fmla="*/ 5 h 36"/>
              <a:gd name="T20" fmla="*/ 1 w 91"/>
              <a:gd name="T21" fmla="*/ 6 h 36"/>
              <a:gd name="T22" fmla="*/ 1 w 91"/>
              <a:gd name="T23" fmla="*/ 6 h 36"/>
              <a:gd name="T24" fmla="*/ 1 w 91"/>
              <a:gd name="T25" fmla="*/ 7 h 36"/>
              <a:gd name="T26" fmla="*/ 1 w 91"/>
              <a:gd name="T27" fmla="*/ 7 h 36"/>
              <a:gd name="T28" fmla="*/ 2 w 91"/>
              <a:gd name="T29" fmla="*/ 8 h 36"/>
              <a:gd name="T30" fmla="*/ 2 w 91"/>
              <a:gd name="T31" fmla="*/ 8 h 36"/>
              <a:gd name="T32" fmla="*/ 3 w 91"/>
              <a:gd name="T33" fmla="*/ 8 h 36"/>
              <a:gd name="T34" fmla="*/ 12 w 91"/>
              <a:gd name="T35" fmla="*/ 8 h 36"/>
              <a:gd name="T36" fmla="*/ 13 w 91"/>
              <a:gd name="T37" fmla="*/ 8 h 36"/>
              <a:gd name="T38" fmla="*/ 13 w 91"/>
              <a:gd name="T39" fmla="*/ 8 h 36"/>
              <a:gd name="T40" fmla="*/ 14 w 91"/>
              <a:gd name="T41" fmla="*/ 7 h 36"/>
              <a:gd name="T42" fmla="*/ 14 w 91"/>
              <a:gd name="T43" fmla="*/ 7 h 36"/>
              <a:gd name="T44" fmla="*/ 14 w 91"/>
              <a:gd name="T45" fmla="*/ 6 h 36"/>
              <a:gd name="T46" fmla="*/ 15 w 91"/>
              <a:gd name="T47" fmla="*/ 6 h 36"/>
              <a:gd name="T48" fmla="*/ 15 w 91"/>
              <a:gd name="T49" fmla="*/ 5 h 36"/>
              <a:gd name="T50" fmla="*/ 15 w 91"/>
              <a:gd name="T51" fmla="*/ 4 h 36"/>
              <a:gd name="T52" fmla="*/ 15 w 91"/>
              <a:gd name="T53" fmla="*/ 4 h 36"/>
              <a:gd name="T54" fmla="*/ 15 w 91"/>
              <a:gd name="T55" fmla="*/ 4 h 36"/>
              <a:gd name="T56" fmla="*/ 15 w 91"/>
              <a:gd name="T57" fmla="*/ 2 h 36"/>
              <a:gd name="T58" fmla="*/ 14 w 91"/>
              <a:gd name="T59" fmla="*/ 1 h 36"/>
              <a:gd name="T60" fmla="*/ 14 w 91"/>
              <a:gd name="T61" fmla="*/ 1 h 36"/>
              <a:gd name="T62" fmla="*/ 14 w 91"/>
              <a:gd name="T63" fmla="*/ 1 h 36"/>
              <a:gd name="T64" fmla="*/ 13 w 91"/>
              <a:gd name="T65" fmla="*/ 1 h 36"/>
              <a:gd name="T66" fmla="*/ 13 w 91"/>
              <a:gd name="T67" fmla="*/ 0 h 36"/>
              <a:gd name="T68" fmla="*/ 12 w 91"/>
              <a:gd name="T69" fmla="*/ 0 h 36"/>
              <a:gd name="T70" fmla="*/ 12 w 91"/>
              <a:gd name="T71" fmla="*/ 0 h 36"/>
              <a:gd name="T72" fmla="*/ 3 w 91"/>
              <a:gd name="T73" fmla="*/ 0 h 36"/>
              <a:gd name="T74" fmla="*/ 3 w 91"/>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6">
                <a:moveTo>
                  <a:pt x="18" y="0"/>
                </a:moveTo>
                <a:lnTo>
                  <a:pt x="15" y="0"/>
                </a:lnTo>
                <a:lnTo>
                  <a:pt x="11" y="1"/>
                </a:lnTo>
                <a:lnTo>
                  <a:pt x="8" y="2"/>
                </a:lnTo>
                <a:lnTo>
                  <a:pt x="5" y="4"/>
                </a:lnTo>
                <a:lnTo>
                  <a:pt x="4" y="7"/>
                </a:lnTo>
                <a:lnTo>
                  <a:pt x="1" y="11"/>
                </a:lnTo>
                <a:lnTo>
                  <a:pt x="1" y="14"/>
                </a:lnTo>
                <a:lnTo>
                  <a:pt x="0" y="18"/>
                </a:lnTo>
                <a:lnTo>
                  <a:pt x="1" y="21"/>
                </a:lnTo>
                <a:lnTo>
                  <a:pt x="1" y="25"/>
                </a:lnTo>
                <a:lnTo>
                  <a:pt x="4" y="28"/>
                </a:lnTo>
                <a:lnTo>
                  <a:pt x="5" y="30"/>
                </a:lnTo>
                <a:lnTo>
                  <a:pt x="8" y="32"/>
                </a:lnTo>
                <a:lnTo>
                  <a:pt x="11" y="35"/>
                </a:lnTo>
                <a:lnTo>
                  <a:pt x="15" y="35"/>
                </a:lnTo>
                <a:lnTo>
                  <a:pt x="18" y="36"/>
                </a:lnTo>
                <a:lnTo>
                  <a:pt x="73" y="36"/>
                </a:lnTo>
                <a:lnTo>
                  <a:pt x="77" y="35"/>
                </a:lnTo>
                <a:lnTo>
                  <a:pt x="80" y="35"/>
                </a:lnTo>
                <a:lnTo>
                  <a:pt x="82" y="32"/>
                </a:lnTo>
                <a:lnTo>
                  <a:pt x="85" y="30"/>
                </a:lnTo>
                <a:lnTo>
                  <a:pt x="88" y="28"/>
                </a:lnTo>
                <a:lnTo>
                  <a:pt x="89" y="25"/>
                </a:lnTo>
                <a:lnTo>
                  <a:pt x="91" y="21"/>
                </a:lnTo>
                <a:lnTo>
                  <a:pt x="91" y="18"/>
                </a:lnTo>
                <a:lnTo>
                  <a:pt x="91" y="14"/>
                </a:lnTo>
                <a:lnTo>
                  <a:pt x="89" y="11"/>
                </a:lnTo>
                <a:lnTo>
                  <a:pt x="88" y="7"/>
                </a:lnTo>
                <a:lnTo>
                  <a:pt x="85" y="4"/>
                </a:lnTo>
                <a:lnTo>
                  <a:pt x="82" y="2"/>
                </a:lnTo>
                <a:lnTo>
                  <a:pt x="80" y="1"/>
                </a:lnTo>
                <a:lnTo>
                  <a:pt x="77" y="0"/>
                </a:lnTo>
                <a:lnTo>
                  <a:pt x="73"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50" name="Freeform 877"/>
          <xdr:cNvSpPr>
            <a:spLocks/>
          </xdr:cNvSpPr>
        </xdr:nvSpPr>
        <xdr:spPr bwMode="auto">
          <a:xfrm flipH="1">
            <a:off x="3082" y="4664"/>
            <a:ext cx="50" cy="22"/>
          </a:xfrm>
          <a:custGeom>
            <a:avLst/>
            <a:gdLst>
              <a:gd name="T0" fmla="*/ 3 w 91"/>
              <a:gd name="T1" fmla="*/ 0 h 36"/>
              <a:gd name="T2" fmla="*/ 2 w 91"/>
              <a:gd name="T3" fmla="*/ 0 h 36"/>
              <a:gd name="T4" fmla="*/ 2 w 91"/>
              <a:gd name="T5" fmla="*/ 1 h 36"/>
              <a:gd name="T6" fmla="*/ 1 w 91"/>
              <a:gd name="T7" fmla="*/ 1 h 36"/>
              <a:gd name="T8" fmla="*/ 1 w 91"/>
              <a:gd name="T9" fmla="*/ 1 h 36"/>
              <a:gd name="T10" fmla="*/ 1 w 91"/>
              <a:gd name="T11" fmla="*/ 1 h 36"/>
              <a:gd name="T12" fmla="*/ 1 w 91"/>
              <a:gd name="T13" fmla="*/ 2 h 36"/>
              <a:gd name="T14" fmla="*/ 1 w 91"/>
              <a:gd name="T15" fmla="*/ 4 h 36"/>
              <a:gd name="T16" fmla="*/ 0 w 91"/>
              <a:gd name="T17" fmla="*/ 4 h 36"/>
              <a:gd name="T18" fmla="*/ 1 w 91"/>
              <a:gd name="T19" fmla="*/ 5 h 36"/>
              <a:gd name="T20" fmla="*/ 1 w 91"/>
              <a:gd name="T21" fmla="*/ 6 h 36"/>
              <a:gd name="T22" fmla="*/ 1 w 91"/>
              <a:gd name="T23" fmla="*/ 6 h 36"/>
              <a:gd name="T24" fmla="*/ 1 w 91"/>
              <a:gd name="T25" fmla="*/ 7 h 36"/>
              <a:gd name="T26" fmla="*/ 1 w 91"/>
              <a:gd name="T27" fmla="*/ 7 h 36"/>
              <a:gd name="T28" fmla="*/ 2 w 91"/>
              <a:gd name="T29" fmla="*/ 8 h 36"/>
              <a:gd name="T30" fmla="*/ 2 w 91"/>
              <a:gd name="T31" fmla="*/ 8 h 36"/>
              <a:gd name="T32" fmla="*/ 3 w 91"/>
              <a:gd name="T33" fmla="*/ 8 h 36"/>
              <a:gd name="T34" fmla="*/ 12 w 91"/>
              <a:gd name="T35" fmla="*/ 8 h 36"/>
              <a:gd name="T36" fmla="*/ 13 w 91"/>
              <a:gd name="T37" fmla="*/ 8 h 36"/>
              <a:gd name="T38" fmla="*/ 13 w 91"/>
              <a:gd name="T39" fmla="*/ 8 h 36"/>
              <a:gd name="T40" fmla="*/ 14 w 91"/>
              <a:gd name="T41" fmla="*/ 7 h 36"/>
              <a:gd name="T42" fmla="*/ 14 w 91"/>
              <a:gd name="T43" fmla="*/ 7 h 36"/>
              <a:gd name="T44" fmla="*/ 14 w 91"/>
              <a:gd name="T45" fmla="*/ 6 h 36"/>
              <a:gd name="T46" fmla="*/ 15 w 91"/>
              <a:gd name="T47" fmla="*/ 6 h 36"/>
              <a:gd name="T48" fmla="*/ 15 w 91"/>
              <a:gd name="T49" fmla="*/ 5 h 36"/>
              <a:gd name="T50" fmla="*/ 15 w 91"/>
              <a:gd name="T51" fmla="*/ 4 h 36"/>
              <a:gd name="T52" fmla="*/ 15 w 91"/>
              <a:gd name="T53" fmla="*/ 4 h 36"/>
              <a:gd name="T54" fmla="*/ 15 w 91"/>
              <a:gd name="T55" fmla="*/ 4 h 36"/>
              <a:gd name="T56" fmla="*/ 15 w 91"/>
              <a:gd name="T57" fmla="*/ 2 h 36"/>
              <a:gd name="T58" fmla="*/ 14 w 91"/>
              <a:gd name="T59" fmla="*/ 1 h 36"/>
              <a:gd name="T60" fmla="*/ 14 w 91"/>
              <a:gd name="T61" fmla="*/ 1 h 36"/>
              <a:gd name="T62" fmla="*/ 14 w 91"/>
              <a:gd name="T63" fmla="*/ 1 h 36"/>
              <a:gd name="T64" fmla="*/ 13 w 91"/>
              <a:gd name="T65" fmla="*/ 1 h 36"/>
              <a:gd name="T66" fmla="*/ 13 w 91"/>
              <a:gd name="T67" fmla="*/ 0 h 36"/>
              <a:gd name="T68" fmla="*/ 12 w 91"/>
              <a:gd name="T69" fmla="*/ 0 h 36"/>
              <a:gd name="T70" fmla="*/ 12 w 91"/>
              <a:gd name="T71" fmla="*/ 0 h 36"/>
              <a:gd name="T72" fmla="*/ 3 w 91"/>
              <a:gd name="T73" fmla="*/ 0 h 36"/>
              <a:gd name="T74" fmla="*/ 3 w 91"/>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6">
                <a:moveTo>
                  <a:pt x="18" y="0"/>
                </a:moveTo>
                <a:lnTo>
                  <a:pt x="15" y="0"/>
                </a:lnTo>
                <a:lnTo>
                  <a:pt x="11" y="1"/>
                </a:lnTo>
                <a:lnTo>
                  <a:pt x="8" y="2"/>
                </a:lnTo>
                <a:lnTo>
                  <a:pt x="5" y="4"/>
                </a:lnTo>
                <a:lnTo>
                  <a:pt x="4" y="7"/>
                </a:lnTo>
                <a:lnTo>
                  <a:pt x="1" y="11"/>
                </a:lnTo>
                <a:lnTo>
                  <a:pt x="1" y="14"/>
                </a:lnTo>
                <a:lnTo>
                  <a:pt x="0" y="18"/>
                </a:lnTo>
                <a:lnTo>
                  <a:pt x="1" y="21"/>
                </a:lnTo>
                <a:lnTo>
                  <a:pt x="1" y="25"/>
                </a:lnTo>
                <a:lnTo>
                  <a:pt x="4" y="28"/>
                </a:lnTo>
                <a:lnTo>
                  <a:pt x="5" y="30"/>
                </a:lnTo>
                <a:lnTo>
                  <a:pt x="8" y="32"/>
                </a:lnTo>
                <a:lnTo>
                  <a:pt x="11" y="35"/>
                </a:lnTo>
                <a:lnTo>
                  <a:pt x="15" y="35"/>
                </a:lnTo>
                <a:lnTo>
                  <a:pt x="18" y="36"/>
                </a:lnTo>
                <a:lnTo>
                  <a:pt x="73" y="36"/>
                </a:lnTo>
                <a:lnTo>
                  <a:pt x="77" y="35"/>
                </a:lnTo>
                <a:lnTo>
                  <a:pt x="80" y="35"/>
                </a:lnTo>
                <a:lnTo>
                  <a:pt x="82" y="32"/>
                </a:lnTo>
                <a:lnTo>
                  <a:pt x="85" y="30"/>
                </a:lnTo>
                <a:lnTo>
                  <a:pt x="88" y="28"/>
                </a:lnTo>
                <a:lnTo>
                  <a:pt x="89" y="25"/>
                </a:lnTo>
                <a:lnTo>
                  <a:pt x="91" y="21"/>
                </a:lnTo>
                <a:lnTo>
                  <a:pt x="91" y="18"/>
                </a:lnTo>
                <a:lnTo>
                  <a:pt x="91" y="14"/>
                </a:lnTo>
                <a:lnTo>
                  <a:pt x="89" y="11"/>
                </a:lnTo>
                <a:lnTo>
                  <a:pt x="88" y="7"/>
                </a:lnTo>
                <a:lnTo>
                  <a:pt x="85" y="4"/>
                </a:lnTo>
                <a:lnTo>
                  <a:pt x="82" y="2"/>
                </a:lnTo>
                <a:lnTo>
                  <a:pt x="80" y="1"/>
                </a:lnTo>
                <a:lnTo>
                  <a:pt x="77" y="0"/>
                </a:lnTo>
                <a:lnTo>
                  <a:pt x="73"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51" name="Freeform 878"/>
          <xdr:cNvSpPr>
            <a:spLocks/>
          </xdr:cNvSpPr>
        </xdr:nvSpPr>
        <xdr:spPr bwMode="auto">
          <a:xfrm flipH="1">
            <a:off x="3082" y="4686"/>
            <a:ext cx="50" cy="21"/>
          </a:xfrm>
          <a:custGeom>
            <a:avLst/>
            <a:gdLst>
              <a:gd name="T0" fmla="*/ 3 w 91"/>
              <a:gd name="T1" fmla="*/ 0 h 36"/>
              <a:gd name="T2" fmla="*/ 2 w 91"/>
              <a:gd name="T3" fmla="*/ 0 h 36"/>
              <a:gd name="T4" fmla="*/ 2 w 91"/>
              <a:gd name="T5" fmla="*/ 1 h 36"/>
              <a:gd name="T6" fmla="*/ 1 w 91"/>
              <a:gd name="T7" fmla="*/ 1 h 36"/>
              <a:gd name="T8" fmla="*/ 1 w 91"/>
              <a:gd name="T9" fmla="*/ 1 h 36"/>
              <a:gd name="T10" fmla="*/ 1 w 91"/>
              <a:gd name="T11" fmla="*/ 1 h 36"/>
              <a:gd name="T12" fmla="*/ 1 w 91"/>
              <a:gd name="T13" fmla="*/ 2 h 36"/>
              <a:gd name="T14" fmla="*/ 1 w 91"/>
              <a:gd name="T15" fmla="*/ 3 h 36"/>
              <a:gd name="T16" fmla="*/ 0 w 91"/>
              <a:gd name="T17" fmla="*/ 4 h 36"/>
              <a:gd name="T18" fmla="*/ 1 w 91"/>
              <a:gd name="T19" fmla="*/ 4 h 36"/>
              <a:gd name="T20" fmla="*/ 1 w 91"/>
              <a:gd name="T21" fmla="*/ 5 h 36"/>
              <a:gd name="T22" fmla="*/ 1 w 91"/>
              <a:gd name="T23" fmla="*/ 5 h 36"/>
              <a:gd name="T24" fmla="*/ 1 w 91"/>
              <a:gd name="T25" fmla="*/ 6 h 36"/>
              <a:gd name="T26" fmla="*/ 1 w 91"/>
              <a:gd name="T27" fmla="*/ 6 h 36"/>
              <a:gd name="T28" fmla="*/ 2 w 91"/>
              <a:gd name="T29" fmla="*/ 7 h 36"/>
              <a:gd name="T30" fmla="*/ 2 w 91"/>
              <a:gd name="T31" fmla="*/ 7 h 36"/>
              <a:gd name="T32" fmla="*/ 3 w 91"/>
              <a:gd name="T33" fmla="*/ 7 h 36"/>
              <a:gd name="T34" fmla="*/ 3 w 91"/>
              <a:gd name="T35" fmla="*/ 7 h 36"/>
              <a:gd name="T36" fmla="*/ 12 w 91"/>
              <a:gd name="T37" fmla="*/ 7 h 36"/>
              <a:gd name="T38" fmla="*/ 13 w 91"/>
              <a:gd name="T39" fmla="*/ 7 h 36"/>
              <a:gd name="T40" fmla="*/ 13 w 91"/>
              <a:gd name="T41" fmla="*/ 7 h 36"/>
              <a:gd name="T42" fmla="*/ 14 w 91"/>
              <a:gd name="T43" fmla="*/ 6 h 36"/>
              <a:gd name="T44" fmla="*/ 14 w 91"/>
              <a:gd name="T45" fmla="*/ 6 h 36"/>
              <a:gd name="T46" fmla="*/ 14 w 91"/>
              <a:gd name="T47" fmla="*/ 5 h 36"/>
              <a:gd name="T48" fmla="*/ 15 w 91"/>
              <a:gd name="T49" fmla="*/ 5 h 36"/>
              <a:gd name="T50" fmla="*/ 15 w 91"/>
              <a:gd name="T51" fmla="*/ 4 h 36"/>
              <a:gd name="T52" fmla="*/ 15 w 91"/>
              <a:gd name="T53" fmla="*/ 4 h 36"/>
              <a:gd name="T54" fmla="*/ 15 w 91"/>
              <a:gd name="T55" fmla="*/ 4 h 36"/>
              <a:gd name="T56" fmla="*/ 15 w 91"/>
              <a:gd name="T57" fmla="*/ 3 h 36"/>
              <a:gd name="T58" fmla="*/ 15 w 91"/>
              <a:gd name="T59" fmla="*/ 2 h 36"/>
              <a:gd name="T60" fmla="*/ 14 w 91"/>
              <a:gd name="T61" fmla="*/ 1 h 36"/>
              <a:gd name="T62" fmla="*/ 14 w 91"/>
              <a:gd name="T63" fmla="*/ 1 h 36"/>
              <a:gd name="T64" fmla="*/ 14 w 91"/>
              <a:gd name="T65" fmla="*/ 1 h 36"/>
              <a:gd name="T66" fmla="*/ 13 w 91"/>
              <a:gd name="T67" fmla="*/ 1 h 36"/>
              <a:gd name="T68" fmla="*/ 13 w 91"/>
              <a:gd name="T69" fmla="*/ 0 h 36"/>
              <a:gd name="T70" fmla="*/ 12 w 91"/>
              <a:gd name="T71" fmla="*/ 0 h 36"/>
              <a:gd name="T72" fmla="*/ 12 w 91"/>
              <a:gd name="T73" fmla="*/ 0 h 36"/>
              <a:gd name="T74" fmla="*/ 3 w 91"/>
              <a:gd name="T75" fmla="*/ 0 h 36"/>
              <a:gd name="T76" fmla="*/ 3 w 91"/>
              <a:gd name="T77" fmla="*/ 0 h 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36">
                <a:moveTo>
                  <a:pt x="18" y="0"/>
                </a:moveTo>
                <a:lnTo>
                  <a:pt x="15" y="0"/>
                </a:lnTo>
                <a:lnTo>
                  <a:pt x="11" y="1"/>
                </a:lnTo>
                <a:lnTo>
                  <a:pt x="8" y="3"/>
                </a:lnTo>
                <a:lnTo>
                  <a:pt x="5" y="4"/>
                </a:lnTo>
                <a:lnTo>
                  <a:pt x="4" y="7"/>
                </a:lnTo>
                <a:lnTo>
                  <a:pt x="1" y="10"/>
                </a:lnTo>
                <a:lnTo>
                  <a:pt x="1" y="14"/>
                </a:lnTo>
                <a:lnTo>
                  <a:pt x="0" y="18"/>
                </a:lnTo>
                <a:lnTo>
                  <a:pt x="1" y="21"/>
                </a:lnTo>
                <a:lnTo>
                  <a:pt x="1" y="25"/>
                </a:lnTo>
                <a:lnTo>
                  <a:pt x="4" y="28"/>
                </a:lnTo>
                <a:lnTo>
                  <a:pt x="5" y="31"/>
                </a:lnTo>
                <a:lnTo>
                  <a:pt x="8" y="32"/>
                </a:lnTo>
                <a:lnTo>
                  <a:pt x="11" y="34"/>
                </a:lnTo>
                <a:lnTo>
                  <a:pt x="15" y="35"/>
                </a:lnTo>
                <a:lnTo>
                  <a:pt x="18" y="36"/>
                </a:lnTo>
                <a:lnTo>
                  <a:pt x="73" y="36"/>
                </a:lnTo>
                <a:lnTo>
                  <a:pt x="77" y="35"/>
                </a:lnTo>
                <a:lnTo>
                  <a:pt x="80" y="34"/>
                </a:lnTo>
                <a:lnTo>
                  <a:pt x="82" y="32"/>
                </a:lnTo>
                <a:lnTo>
                  <a:pt x="85" y="31"/>
                </a:lnTo>
                <a:lnTo>
                  <a:pt x="88" y="28"/>
                </a:lnTo>
                <a:lnTo>
                  <a:pt x="89" y="25"/>
                </a:lnTo>
                <a:lnTo>
                  <a:pt x="91" y="21"/>
                </a:lnTo>
                <a:lnTo>
                  <a:pt x="91" y="18"/>
                </a:lnTo>
                <a:lnTo>
                  <a:pt x="91" y="14"/>
                </a:lnTo>
                <a:lnTo>
                  <a:pt x="89" y="10"/>
                </a:lnTo>
                <a:lnTo>
                  <a:pt x="88" y="7"/>
                </a:lnTo>
                <a:lnTo>
                  <a:pt x="85" y="4"/>
                </a:lnTo>
                <a:lnTo>
                  <a:pt x="82" y="3"/>
                </a:lnTo>
                <a:lnTo>
                  <a:pt x="80" y="1"/>
                </a:lnTo>
                <a:lnTo>
                  <a:pt x="77" y="0"/>
                </a:lnTo>
                <a:lnTo>
                  <a:pt x="73"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52" name="Freeform 879"/>
          <xdr:cNvSpPr>
            <a:spLocks/>
          </xdr:cNvSpPr>
        </xdr:nvSpPr>
        <xdr:spPr bwMode="auto">
          <a:xfrm flipH="1">
            <a:off x="3082" y="4686"/>
            <a:ext cx="50" cy="21"/>
          </a:xfrm>
          <a:custGeom>
            <a:avLst/>
            <a:gdLst>
              <a:gd name="T0" fmla="*/ 3 w 91"/>
              <a:gd name="T1" fmla="*/ 0 h 36"/>
              <a:gd name="T2" fmla="*/ 2 w 91"/>
              <a:gd name="T3" fmla="*/ 0 h 36"/>
              <a:gd name="T4" fmla="*/ 2 w 91"/>
              <a:gd name="T5" fmla="*/ 1 h 36"/>
              <a:gd name="T6" fmla="*/ 1 w 91"/>
              <a:gd name="T7" fmla="*/ 1 h 36"/>
              <a:gd name="T8" fmla="*/ 1 w 91"/>
              <a:gd name="T9" fmla="*/ 1 h 36"/>
              <a:gd name="T10" fmla="*/ 1 w 91"/>
              <a:gd name="T11" fmla="*/ 1 h 36"/>
              <a:gd name="T12" fmla="*/ 1 w 91"/>
              <a:gd name="T13" fmla="*/ 2 h 36"/>
              <a:gd name="T14" fmla="*/ 1 w 91"/>
              <a:gd name="T15" fmla="*/ 3 h 36"/>
              <a:gd name="T16" fmla="*/ 0 w 91"/>
              <a:gd name="T17" fmla="*/ 4 h 36"/>
              <a:gd name="T18" fmla="*/ 1 w 91"/>
              <a:gd name="T19" fmla="*/ 4 h 36"/>
              <a:gd name="T20" fmla="*/ 1 w 91"/>
              <a:gd name="T21" fmla="*/ 5 h 36"/>
              <a:gd name="T22" fmla="*/ 1 w 91"/>
              <a:gd name="T23" fmla="*/ 5 h 36"/>
              <a:gd name="T24" fmla="*/ 1 w 91"/>
              <a:gd name="T25" fmla="*/ 6 h 36"/>
              <a:gd name="T26" fmla="*/ 1 w 91"/>
              <a:gd name="T27" fmla="*/ 6 h 36"/>
              <a:gd name="T28" fmla="*/ 2 w 91"/>
              <a:gd name="T29" fmla="*/ 7 h 36"/>
              <a:gd name="T30" fmla="*/ 2 w 91"/>
              <a:gd name="T31" fmla="*/ 7 h 36"/>
              <a:gd name="T32" fmla="*/ 3 w 91"/>
              <a:gd name="T33" fmla="*/ 7 h 36"/>
              <a:gd name="T34" fmla="*/ 3 w 91"/>
              <a:gd name="T35" fmla="*/ 7 h 36"/>
              <a:gd name="T36" fmla="*/ 12 w 91"/>
              <a:gd name="T37" fmla="*/ 7 h 36"/>
              <a:gd name="T38" fmla="*/ 13 w 91"/>
              <a:gd name="T39" fmla="*/ 7 h 36"/>
              <a:gd name="T40" fmla="*/ 13 w 91"/>
              <a:gd name="T41" fmla="*/ 7 h 36"/>
              <a:gd name="T42" fmla="*/ 14 w 91"/>
              <a:gd name="T43" fmla="*/ 6 h 36"/>
              <a:gd name="T44" fmla="*/ 14 w 91"/>
              <a:gd name="T45" fmla="*/ 6 h 36"/>
              <a:gd name="T46" fmla="*/ 14 w 91"/>
              <a:gd name="T47" fmla="*/ 5 h 36"/>
              <a:gd name="T48" fmla="*/ 15 w 91"/>
              <a:gd name="T49" fmla="*/ 5 h 36"/>
              <a:gd name="T50" fmla="*/ 15 w 91"/>
              <a:gd name="T51" fmla="*/ 4 h 36"/>
              <a:gd name="T52" fmla="*/ 15 w 91"/>
              <a:gd name="T53" fmla="*/ 4 h 36"/>
              <a:gd name="T54" fmla="*/ 15 w 91"/>
              <a:gd name="T55" fmla="*/ 4 h 36"/>
              <a:gd name="T56" fmla="*/ 15 w 91"/>
              <a:gd name="T57" fmla="*/ 3 h 36"/>
              <a:gd name="T58" fmla="*/ 15 w 91"/>
              <a:gd name="T59" fmla="*/ 2 h 36"/>
              <a:gd name="T60" fmla="*/ 14 w 91"/>
              <a:gd name="T61" fmla="*/ 1 h 36"/>
              <a:gd name="T62" fmla="*/ 14 w 91"/>
              <a:gd name="T63" fmla="*/ 1 h 36"/>
              <a:gd name="T64" fmla="*/ 14 w 91"/>
              <a:gd name="T65" fmla="*/ 1 h 36"/>
              <a:gd name="T66" fmla="*/ 13 w 91"/>
              <a:gd name="T67" fmla="*/ 1 h 36"/>
              <a:gd name="T68" fmla="*/ 13 w 91"/>
              <a:gd name="T69" fmla="*/ 0 h 36"/>
              <a:gd name="T70" fmla="*/ 12 w 91"/>
              <a:gd name="T71" fmla="*/ 0 h 36"/>
              <a:gd name="T72" fmla="*/ 12 w 91"/>
              <a:gd name="T73" fmla="*/ 0 h 36"/>
              <a:gd name="T74" fmla="*/ 3 w 91"/>
              <a:gd name="T75" fmla="*/ 0 h 36"/>
              <a:gd name="T76" fmla="*/ 3 w 91"/>
              <a:gd name="T77" fmla="*/ 0 h 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36">
                <a:moveTo>
                  <a:pt x="18" y="0"/>
                </a:moveTo>
                <a:lnTo>
                  <a:pt x="15" y="0"/>
                </a:lnTo>
                <a:lnTo>
                  <a:pt x="11" y="1"/>
                </a:lnTo>
                <a:lnTo>
                  <a:pt x="8" y="3"/>
                </a:lnTo>
                <a:lnTo>
                  <a:pt x="5" y="4"/>
                </a:lnTo>
                <a:lnTo>
                  <a:pt x="4" y="7"/>
                </a:lnTo>
                <a:lnTo>
                  <a:pt x="1" y="10"/>
                </a:lnTo>
                <a:lnTo>
                  <a:pt x="1" y="14"/>
                </a:lnTo>
                <a:lnTo>
                  <a:pt x="0" y="18"/>
                </a:lnTo>
                <a:lnTo>
                  <a:pt x="1" y="21"/>
                </a:lnTo>
                <a:lnTo>
                  <a:pt x="1" y="25"/>
                </a:lnTo>
                <a:lnTo>
                  <a:pt x="4" y="28"/>
                </a:lnTo>
                <a:lnTo>
                  <a:pt x="5" y="31"/>
                </a:lnTo>
                <a:lnTo>
                  <a:pt x="8" y="32"/>
                </a:lnTo>
                <a:lnTo>
                  <a:pt x="11" y="34"/>
                </a:lnTo>
                <a:lnTo>
                  <a:pt x="15" y="35"/>
                </a:lnTo>
                <a:lnTo>
                  <a:pt x="18" y="36"/>
                </a:lnTo>
                <a:lnTo>
                  <a:pt x="73" y="36"/>
                </a:lnTo>
                <a:lnTo>
                  <a:pt x="77" y="35"/>
                </a:lnTo>
                <a:lnTo>
                  <a:pt x="80" y="34"/>
                </a:lnTo>
                <a:lnTo>
                  <a:pt x="82" y="32"/>
                </a:lnTo>
                <a:lnTo>
                  <a:pt x="85" y="31"/>
                </a:lnTo>
                <a:lnTo>
                  <a:pt x="88" y="28"/>
                </a:lnTo>
                <a:lnTo>
                  <a:pt x="89" y="25"/>
                </a:lnTo>
                <a:lnTo>
                  <a:pt x="91" y="21"/>
                </a:lnTo>
                <a:lnTo>
                  <a:pt x="91" y="18"/>
                </a:lnTo>
                <a:lnTo>
                  <a:pt x="91" y="14"/>
                </a:lnTo>
                <a:lnTo>
                  <a:pt x="89" y="10"/>
                </a:lnTo>
                <a:lnTo>
                  <a:pt x="88" y="7"/>
                </a:lnTo>
                <a:lnTo>
                  <a:pt x="85" y="4"/>
                </a:lnTo>
                <a:lnTo>
                  <a:pt x="82" y="3"/>
                </a:lnTo>
                <a:lnTo>
                  <a:pt x="80" y="1"/>
                </a:lnTo>
                <a:lnTo>
                  <a:pt x="77" y="0"/>
                </a:lnTo>
                <a:lnTo>
                  <a:pt x="73"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53" name="Freeform 880"/>
          <xdr:cNvSpPr>
            <a:spLocks/>
          </xdr:cNvSpPr>
        </xdr:nvSpPr>
        <xdr:spPr bwMode="auto">
          <a:xfrm flipH="1">
            <a:off x="2966" y="4578"/>
            <a:ext cx="28" cy="44"/>
          </a:xfrm>
          <a:custGeom>
            <a:avLst/>
            <a:gdLst>
              <a:gd name="T0" fmla="*/ 0 w 50"/>
              <a:gd name="T1" fmla="*/ 15 h 75"/>
              <a:gd name="T2" fmla="*/ 4 w 50"/>
              <a:gd name="T3" fmla="*/ 5 h 75"/>
              <a:gd name="T4" fmla="*/ 4 w 50"/>
              <a:gd name="T5" fmla="*/ 0 h 75"/>
              <a:gd name="T6" fmla="*/ 6 w 50"/>
              <a:gd name="T7" fmla="*/ 0 h 75"/>
              <a:gd name="T8" fmla="*/ 6 w 50"/>
              <a:gd name="T9" fmla="*/ 5 h 75"/>
              <a:gd name="T10" fmla="*/ 9 w 50"/>
              <a:gd name="T11" fmla="*/ 15 h 75"/>
              <a:gd name="T12" fmla="*/ 0 w 50"/>
              <a:gd name="T13" fmla="*/ 15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0" h="75">
                <a:moveTo>
                  <a:pt x="0" y="75"/>
                </a:moveTo>
                <a:lnTo>
                  <a:pt x="21" y="26"/>
                </a:lnTo>
                <a:lnTo>
                  <a:pt x="21" y="0"/>
                </a:lnTo>
                <a:lnTo>
                  <a:pt x="31" y="0"/>
                </a:lnTo>
                <a:lnTo>
                  <a:pt x="31" y="26"/>
                </a:lnTo>
                <a:lnTo>
                  <a:pt x="50" y="75"/>
                </a:lnTo>
                <a:lnTo>
                  <a:pt x="0" y="7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54" name="Freeform 881"/>
          <xdr:cNvSpPr>
            <a:spLocks/>
          </xdr:cNvSpPr>
        </xdr:nvSpPr>
        <xdr:spPr bwMode="auto">
          <a:xfrm flipH="1">
            <a:off x="2966" y="4578"/>
            <a:ext cx="28" cy="44"/>
          </a:xfrm>
          <a:custGeom>
            <a:avLst/>
            <a:gdLst>
              <a:gd name="T0" fmla="*/ 0 w 50"/>
              <a:gd name="T1" fmla="*/ 15 h 75"/>
              <a:gd name="T2" fmla="*/ 4 w 50"/>
              <a:gd name="T3" fmla="*/ 5 h 75"/>
              <a:gd name="T4" fmla="*/ 4 w 50"/>
              <a:gd name="T5" fmla="*/ 0 h 75"/>
              <a:gd name="T6" fmla="*/ 6 w 50"/>
              <a:gd name="T7" fmla="*/ 0 h 75"/>
              <a:gd name="T8" fmla="*/ 6 w 50"/>
              <a:gd name="T9" fmla="*/ 5 h 75"/>
              <a:gd name="T10" fmla="*/ 9 w 50"/>
              <a:gd name="T11" fmla="*/ 15 h 75"/>
              <a:gd name="T12" fmla="*/ 0 w 50"/>
              <a:gd name="T13" fmla="*/ 15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50" h="75">
                <a:moveTo>
                  <a:pt x="0" y="75"/>
                </a:moveTo>
                <a:lnTo>
                  <a:pt x="21" y="26"/>
                </a:lnTo>
                <a:lnTo>
                  <a:pt x="21" y="0"/>
                </a:lnTo>
                <a:lnTo>
                  <a:pt x="31" y="0"/>
                </a:lnTo>
                <a:lnTo>
                  <a:pt x="31" y="26"/>
                </a:lnTo>
                <a:lnTo>
                  <a:pt x="50" y="75"/>
                </a:lnTo>
                <a:lnTo>
                  <a:pt x="0" y="75"/>
                </a:lnTo>
                <a:close/>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55" name="Rectangle 882"/>
          <xdr:cNvSpPr>
            <a:spLocks noChangeArrowheads="1"/>
          </xdr:cNvSpPr>
        </xdr:nvSpPr>
        <xdr:spPr bwMode="auto">
          <a:xfrm flipH="1">
            <a:off x="2965" y="4707"/>
            <a:ext cx="29" cy="1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56" name="Rectangle 883"/>
          <xdr:cNvSpPr>
            <a:spLocks noChangeArrowheads="1"/>
          </xdr:cNvSpPr>
        </xdr:nvSpPr>
        <xdr:spPr bwMode="auto">
          <a:xfrm flipH="1">
            <a:off x="2965" y="4707"/>
            <a:ext cx="29" cy="14"/>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57" name="Rectangle 884"/>
          <xdr:cNvSpPr>
            <a:spLocks noChangeArrowheads="1"/>
          </xdr:cNvSpPr>
        </xdr:nvSpPr>
        <xdr:spPr bwMode="auto">
          <a:xfrm flipH="1">
            <a:off x="2973" y="4724"/>
            <a:ext cx="14" cy="1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58" name="Rectangle 885"/>
          <xdr:cNvSpPr>
            <a:spLocks noChangeArrowheads="1"/>
          </xdr:cNvSpPr>
        </xdr:nvSpPr>
        <xdr:spPr bwMode="auto">
          <a:xfrm flipH="1">
            <a:off x="2973" y="4724"/>
            <a:ext cx="14" cy="14"/>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59" name="Freeform 886"/>
          <xdr:cNvSpPr>
            <a:spLocks/>
          </xdr:cNvSpPr>
        </xdr:nvSpPr>
        <xdr:spPr bwMode="auto">
          <a:xfrm flipH="1">
            <a:off x="2976" y="4727"/>
            <a:ext cx="7" cy="8"/>
          </a:xfrm>
          <a:custGeom>
            <a:avLst/>
            <a:gdLst>
              <a:gd name="T0" fmla="*/ 0 w 12"/>
              <a:gd name="T1" fmla="*/ 1 h 13"/>
              <a:gd name="T2" fmla="*/ 0 w 12"/>
              <a:gd name="T3" fmla="*/ 1 h 13"/>
              <a:gd name="T4" fmla="*/ 1 w 12"/>
              <a:gd name="T5" fmla="*/ 1 h 13"/>
              <a:gd name="T6" fmla="*/ 1 w 12"/>
              <a:gd name="T7" fmla="*/ 0 h 13"/>
              <a:gd name="T8" fmla="*/ 1 w 12"/>
              <a:gd name="T9" fmla="*/ 0 h 13"/>
              <a:gd name="T10" fmla="*/ 2 w 12"/>
              <a:gd name="T11" fmla="*/ 0 h 13"/>
              <a:gd name="T12" fmla="*/ 2 w 12"/>
              <a:gd name="T13" fmla="*/ 1 h 13"/>
              <a:gd name="T14" fmla="*/ 2 w 12"/>
              <a:gd name="T15" fmla="*/ 1 h 13"/>
              <a:gd name="T16" fmla="*/ 2 w 12"/>
              <a:gd name="T17" fmla="*/ 1 h 13"/>
              <a:gd name="T18" fmla="*/ 2 w 12"/>
              <a:gd name="T19" fmla="*/ 1 h 13"/>
              <a:gd name="T20" fmla="*/ 2 w 12"/>
              <a:gd name="T21" fmla="*/ 2 h 13"/>
              <a:gd name="T22" fmla="*/ 2 w 12"/>
              <a:gd name="T23" fmla="*/ 2 h 13"/>
              <a:gd name="T24" fmla="*/ 2 w 12"/>
              <a:gd name="T25" fmla="*/ 3 h 13"/>
              <a:gd name="T26" fmla="*/ 1 w 12"/>
              <a:gd name="T27" fmla="*/ 3 h 13"/>
              <a:gd name="T28" fmla="*/ 1 w 12"/>
              <a:gd name="T29" fmla="*/ 3 h 13"/>
              <a:gd name="T30" fmla="*/ 1 w 12"/>
              <a:gd name="T31" fmla="*/ 2 h 13"/>
              <a:gd name="T32" fmla="*/ 0 w 12"/>
              <a:gd name="T33" fmla="*/ 2 h 13"/>
              <a:gd name="T34" fmla="*/ 0 w 12"/>
              <a:gd name="T35" fmla="*/ 1 h 1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2" h="13">
                <a:moveTo>
                  <a:pt x="0" y="6"/>
                </a:moveTo>
                <a:lnTo>
                  <a:pt x="0" y="4"/>
                </a:lnTo>
                <a:lnTo>
                  <a:pt x="1" y="1"/>
                </a:lnTo>
                <a:lnTo>
                  <a:pt x="2" y="0"/>
                </a:lnTo>
                <a:lnTo>
                  <a:pt x="5" y="0"/>
                </a:lnTo>
                <a:lnTo>
                  <a:pt x="8" y="0"/>
                </a:lnTo>
                <a:lnTo>
                  <a:pt x="9" y="1"/>
                </a:lnTo>
                <a:lnTo>
                  <a:pt x="11" y="4"/>
                </a:lnTo>
                <a:lnTo>
                  <a:pt x="12" y="6"/>
                </a:lnTo>
                <a:lnTo>
                  <a:pt x="11" y="8"/>
                </a:lnTo>
                <a:lnTo>
                  <a:pt x="9" y="11"/>
                </a:lnTo>
                <a:lnTo>
                  <a:pt x="8" y="13"/>
                </a:lnTo>
                <a:lnTo>
                  <a:pt x="5" y="13"/>
                </a:lnTo>
                <a:lnTo>
                  <a:pt x="2" y="13"/>
                </a:lnTo>
                <a:lnTo>
                  <a:pt x="1" y="11"/>
                </a:lnTo>
                <a:lnTo>
                  <a:pt x="0" y="8"/>
                </a:lnTo>
                <a:lnTo>
                  <a:pt x="0"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0" name="Freeform 887"/>
          <xdr:cNvSpPr>
            <a:spLocks/>
          </xdr:cNvSpPr>
        </xdr:nvSpPr>
        <xdr:spPr bwMode="auto">
          <a:xfrm flipH="1">
            <a:off x="2976" y="4727"/>
            <a:ext cx="7" cy="8"/>
          </a:xfrm>
          <a:custGeom>
            <a:avLst/>
            <a:gdLst>
              <a:gd name="T0" fmla="*/ 0 w 12"/>
              <a:gd name="T1" fmla="*/ 1 h 13"/>
              <a:gd name="T2" fmla="*/ 0 w 12"/>
              <a:gd name="T3" fmla="*/ 1 h 13"/>
              <a:gd name="T4" fmla="*/ 1 w 12"/>
              <a:gd name="T5" fmla="*/ 1 h 13"/>
              <a:gd name="T6" fmla="*/ 1 w 12"/>
              <a:gd name="T7" fmla="*/ 0 h 13"/>
              <a:gd name="T8" fmla="*/ 1 w 12"/>
              <a:gd name="T9" fmla="*/ 0 h 13"/>
              <a:gd name="T10" fmla="*/ 2 w 12"/>
              <a:gd name="T11" fmla="*/ 0 h 13"/>
              <a:gd name="T12" fmla="*/ 2 w 12"/>
              <a:gd name="T13" fmla="*/ 1 h 13"/>
              <a:gd name="T14" fmla="*/ 2 w 12"/>
              <a:gd name="T15" fmla="*/ 1 h 13"/>
              <a:gd name="T16" fmla="*/ 2 w 12"/>
              <a:gd name="T17" fmla="*/ 1 h 13"/>
              <a:gd name="T18" fmla="*/ 2 w 12"/>
              <a:gd name="T19" fmla="*/ 1 h 13"/>
              <a:gd name="T20" fmla="*/ 2 w 12"/>
              <a:gd name="T21" fmla="*/ 2 h 13"/>
              <a:gd name="T22" fmla="*/ 2 w 12"/>
              <a:gd name="T23" fmla="*/ 2 h 13"/>
              <a:gd name="T24" fmla="*/ 2 w 12"/>
              <a:gd name="T25" fmla="*/ 3 h 13"/>
              <a:gd name="T26" fmla="*/ 1 w 12"/>
              <a:gd name="T27" fmla="*/ 3 h 13"/>
              <a:gd name="T28" fmla="*/ 1 w 12"/>
              <a:gd name="T29" fmla="*/ 3 h 13"/>
              <a:gd name="T30" fmla="*/ 1 w 12"/>
              <a:gd name="T31" fmla="*/ 2 h 13"/>
              <a:gd name="T32" fmla="*/ 0 w 12"/>
              <a:gd name="T33" fmla="*/ 2 h 13"/>
              <a:gd name="T34" fmla="*/ 0 w 12"/>
              <a:gd name="T35" fmla="*/ 1 h 1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2" h="13">
                <a:moveTo>
                  <a:pt x="0" y="6"/>
                </a:moveTo>
                <a:lnTo>
                  <a:pt x="0" y="4"/>
                </a:lnTo>
                <a:lnTo>
                  <a:pt x="1" y="1"/>
                </a:lnTo>
                <a:lnTo>
                  <a:pt x="2" y="0"/>
                </a:lnTo>
                <a:lnTo>
                  <a:pt x="5" y="0"/>
                </a:lnTo>
                <a:lnTo>
                  <a:pt x="8" y="0"/>
                </a:lnTo>
                <a:lnTo>
                  <a:pt x="9" y="1"/>
                </a:lnTo>
                <a:lnTo>
                  <a:pt x="11" y="4"/>
                </a:lnTo>
                <a:lnTo>
                  <a:pt x="12" y="6"/>
                </a:lnTo>
                <a:lnTo>
                  <a:pt x="11" y="8"/>
                </a:lnTo>
                <a:lnTo>
                  <a:pt x="9" y="11"/>
                </a:lnTo>
                <a:lnTo>
                  <a:pt x="8" y="13"/>
                </a:lnTo>
                <a:lnTo>
                  <a:pt x="5" y="13"/>
                </a:lnTo>
                <a:lnTo>
                  <a:pt x="2" y="13"/>
                </a:lnTo>
                <a:lnTo>
                  <a:pt x="1" y="11"/>
                </a:lnTo>
                <a:lnTo>
                  <a:pt x="0" y="8"/>
                </a:lnTo>
                <a:lnTo>
                  <a:pt x="0" y="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1" name="Freeform 888"/>
          <xdr:cNvSpPr>
            <a:spLocks/>
          </xdr:cNvSpPr>
        </xdr:nvSpPr>
        <xdr:spPr bwMode="auto">
          <a:xfrm flipH="1">
            <a:off x="2954" y="4621"/>
            <a:ext cx="50" cy="21"/>
          </a:xfrm>
          <a:custGeom>
            <a:avLst/>
            <a:gdLst>
              <a:gd name="T0" fmla="*/ 3 w 89"/>
              <a:gd name="T1" fmla="*/ 0 h 36"/>
              <a:gd name="T2" fmla="*/ 2 w 89"/>
              <a:gd name="T3" fmla="*/ 0 h 36"/>
              <a:gd name="T4" fmla="*/ 2 w 89"/>
              <a:gd name="T5" fmla="*/ 1 h 36"/>
              <a:gd name="T6" fmla="*/ 1 w 89"/>
              <a:gd name="T7" fmla="*/ 1 h 36"/>
              <a:gd name="T8" fmla="*/ 1 w 89"/>
              <a:gd name="T9" fmla="*/ 1 h 36"/>
              <a:gd name="T10" fmla="*/ 1 w 89"/>
              <a:gd name="T11" fmla="*/ 2 h 36"/>
              <a:gd name="T12" fmla="*/ 1 w 89"/>
              <a:gd name="T13" fmla="*/ 2 h 36"/>
              <a:gd name="T14" fmla="*/ 0 w 89"/>
              <a:gd name="T15" fmla="*/ 3 h 36"/>
              <a:gd name="T16" fmla="*/ 0 w 89"/>
              <a:gd name="T17" fmla="*/ 4 h 36"/>
              <a:gd name="T18" fmla="*/ 0 w 89"/>
              <a:gd name="T19" fmla="*/ 4 h 36"/>
              <a:gd name="T20" fmla="*/ 1 w 89"/>
              <a:gd name="T21" fmla="*/ 5 h 36"/>
              <a:gd name="T22" fmla="*/ 1 w 89"/>
              <a:gd name="T23" fmla="*/ 5 h 36"/>
              <a:gd name="T24" fmla="*/ 1 w 89"/>
              <a:gd name="T25" fmla="*/ 6 h 36"/>
              <a:gd name="T26" fmla="*/ 1 w 89"/>
              <a:gd name="T27" fmla="*/ 6 h 36"/>
              <a:gd name="T28" fmla="*/ 2 w 89"/>
              <a:gd name="T29" fmla="*/ 7 h 36"/>
              <a:gd name="T30" fmla="*/ 2 w 89"/>
              <a:gd name="T31" fmla="*/ 7 h 36"/>
              <a:gd name="T32" fmla="*/ 3 w 89"/>
              <a:gd name="T33" fmla="*/ 7 h 36"/>
              <a:gd name="T34" fmla="*/ 12 w 89"/>
              <a:gd name="T35" fmla="*/ 7 h 36"/>
              <a:gd name="T36" fmla="*/ 13 w 89"/>
              <a:gd name="T37" fmla="*/ 7 h 36"/>
              <a:gd name="T38" fmla="*/ 14 w 89"/>
              <a:gd name="T39" fmla="*/ 7 h 36"/>
              <a:gd name="T40" fmla="*/ 15 w 89"/>
              <a:gd name="T41" fmla="*/ 6 h 36"/>
              <a:gd name="T42" fmla="*/ 15 w 89"/>
              <a:gd name="T43" fmla="*/ 6 h 36"/>
              <a:gd name="T44" fmla="*/ 16 w 89"/>
              <a:gd name="T45" fmla="*/ 5 h 36"/>
              <a:gd name="T46" fmla="*/ 16 w 89"/>
              <a:gd name="T47" fmla="*/ 5 h 36"/>
              <a:gd name="T48" fmla="*/ 16 w 89"/>
              <a:gd name="T49" fmla="*/ 4 h 36"/>
              <a:gd name="T50" fmla="*/ 16 w 89"/>
              <a:gd name="T51" fmla="*/ 4 h 36"/>
              <a:gd name="T52" fmla="*/ 16 w 89"/>
              <a:gd name="T53" fmla="*/ 4 h 36"/>
              <a:gd name="T54" fmla="*/ 16 w 89"/>
              <a:gd name="T55" fmla="*/ 3 h 36"/>
              <a:gd name="T56" fmla="*/ 16 w 89"/>
              <a:gd name="T57" fmla="*/ 2 h 36"/>
              <a:gd name="T58" fmla="*/ 16 w 89"/>
              <a:gd name="T59" fmla="*/ 2 h 36"/>
              <a:gd name="T60" fmla="*/ 15 w 89"/>
              <a:gd name="T61" fmla="*/ 1 h 36"/>
              <a:gd name="T62" fmla="*/ 15 w 89"/>
              <a:gd name="T63" fmla="*/ 1 h 36"/>
              <a:gd name="T64" fmla="*/ 14 w 89"/>
              <a:gd name="T65" fmla="*/ 1 h 36"/>
              <a:gd name="T66" fmla="*/ 13 w 89"/>
              <a:gd name="T67" fmla="*/ 0 h 36"/>
              <a:gd name="T68" fmla="*/ 12 w 89"/>
              <a:gd name="T69" fmla="*/ 0 h 36"/>
              <a:gd name="T70" fmla="*/ 12 w 89"/>
              <a:gd name="T71" fmla="*/ 0 h 36"/>
              <a:gd name="T72" fmla="*/ 3 w 89"/>
              <a:gd name="T73" fmla="*/ 0 h 36"/>
              <a:gd name="T74" fmla="*/ 3 w 89"/>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89" h="36">
                <a:moveTo>
                  <a:pt x="18" y="0"/>
                </a:moveTo>
                <a:lnTo>
                  <a:pt x="14" y="0"/>
                </a:lnTo>
                <a:lnTo>
                  <a:pt x="10" y="1"/>
                </a:lnTo>
                <a:lnTo>
                  <a:pt x="7" y="3"/>
                </a:lnTo>
                <a:lnTo>
                  <a:pt x="4" y="5"/>
                </a:lnTo>
                <a:lnTo>
                  <a:pt x="3" y="8"/>
                </a:lnTo>
                <a:lnTo>
                  <a:pt x="1" y="11"/>
                </a:lnTo>
                <a:lnTo>
                  <a:pt x="0" y="14"/>
                </a:lnTo>
                <a:lnTo>
                  <a:pt x="0" y="18"/>
                </a:lnTo>
                <a:lnTo>
                  <a:pt x="0" y="21"/>
                </a:lnTo>
                <a:lnTo>
                  <a:pt x="1" y="25"/>
                </a:lnTo>
                <a:lnTo>
                  <a:pt x="3" y="28"/>
                </a:lnTo>
                <a:lnTo>
                  <a:pt x="4" y="31"/>
                </a:lnTo>
                <a:lnTo>
                  <a:pt x="7" y="33"/>
                </a:lnTo>
                <a:lnTo>
                  <a:pt x="10" y="35"/>
                </a:lnTo>
                <a:lnTo>
                  <a:pt x="14" y="36"/>
                </a:lnTo>
                <a:lnTo>
                  <a:pt x="18" y="36"/>
                </a:lnTo>
                <a:lnTo>
                  <a:pt x="71" y="36"/>
                </a:lnTo>
                <a:lnTo>
                  <a:pt x="75" y="36"/>
                </a:lnTo>
                <a:lnTo>
                  <a:pt x="78" y="35"/>
                </a:lnTo>
                <a:lnTo>
                  <a:pt x="82" y="33"/>
                </a:lnTo>
                <a:lnTo>
                  <a:pt x="84" y="31"/>
                </a:lnTo>
                <a:lnTo>
                  <a:pt x="87" y="28"/>
                </a:lnTo>
                <a:lnTo>
                  <a:pt x="88" y="25"/>
                </a:lnTo>
                <a:lnTo>
                  <a:pt x="89" y="21"/>
                </a:lnTo>
                <a:lnTo>
                  <a:pt x="89" y="18"/>
                </a:lnTo>
                <a:lnTo>
                  <a:pt x="89" y="14"/>
                </a:lnTo>
                <a:lnTo>
                  <a:pt x="88" y="11"/>
                </a:lnTo>
                <a:lnTo>
                  <a:pt x="87" y="8"/>
                </a:lnTo>
                <a:lnTo>
                  <a:pt x="84" y="5"/>
                </a:lnTo>
                <a:lnTo>
                  <a:pt x="82" y="3"/>
                </a:lnTo>
                <a:lnTo>
                  <a:pt x="78" y="1"/>
                </a:lnTo>
                <a:lnTo>
                  <a:pt x="75" y="0"/>
                </a:lnTo>
                <a:lnTo>
                  <a:pt x="71"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2" name="Freeform 889"/>
          <xdr:cNvSpPr>
            <a:spLocks/>
          </xdr:cNvSpPr>
        </xdr:nvSpPr>
        <xdr:spPr bwMode="auto">
          <a:xfrm flipH="1">
            <a:off x="2954" y="4621"/>
            <a:ext cx="50" cy="21"/>
          </a:xfrm>
          <a:custGeom>
            <a:avLst/>
            <a:gdLst>
              <a:gd name="T0" fmla="*/ 3 w 89"/>
              <a:gd name="T1" fmla="*/ 0 h 36"/>
              <a:gd name="T2" fmla="*/ 2 w 89"/>
              <a:gd name="T3" fmla="*/ 0 h 36"/>
              <a:gd name="T4" fmla="*/ 2 w 89"/>
              <a:gd name="T5" fmla="*/ 1 h 36"/>
              <a:gd name="T6" fmla="*/ 1 w 89"/>
              <a:gd name="T7" fmla="*/ 1 h 36"/>
              <a:gd name="T8" fmla="*/ 1 w 89"/>
              <a:gd name="T9" fmla="*/ 1 h 36"/>
              <a:gd name="T10" fmla="*/ 1 w 89"/>
              <a:gd name="T11" fmla="*/ 2 h 36"/>
              <a:gd name="T12" fmla="*/ 1 w 89"/>
              <a:gd name="T13" fmla="*/ 2 h 36"/>
              <a:gd name="T14" fmla="*/ 0 w 89"/>
              <a:gd name="T15" fmla="*/ 3 h 36"/>
              <a:gd name="T16" fmla="*/ 0 w 89"/>
              <a:gd name="T17" fmla="*/ 4 h 36"/>
              <a:gd name="T18" fmla="*/ 0 w 89"/>
              <a:gd name="T19" fmla="*/ 4 h 36"/>
              <a:gd name="T20" fmla="*/ 1 w 89"/>
              <a:gd name="T21" fmla="*/ 5 h 36"/>
              <a:gd name="T22" fmla="*/ 1 w 89"/>
              <a:gd name="T23" fmla="*/ 5 h 36"/>
              <a:gd name="T24" fmla="*/ 1 w 89"/>
              <a:gd name="T25" fmla="*/ 6 h 36"/>
              <a:gd name="T26" fmla="*/ 1 w 89"/>
              <a:gd name="T27" fmla="*/ 6 h 36"/>
              <a:gd name="T28" fmla="*/ 2 w 89"/>
              <a:gd name="T29" fmla="*/ 7 h 36"/>
              <a:gd name="T30" fmla="*/ 2 w 89"/>
              <a:gd name="T31" fmla="*/ 7 h 36"/>
              <a:gd name="T32" fmla="*/ 3 w 89"/>
              <a:gd name="T33" fmla="*/ 7 h 36"/>
              <a:gd name="T34" fmla="*/ 12 w 89"/>
              <a:gd name="T35" fmla="*/ 7 h 36"/>
              <a:gd name="T36" fmla="*/ 13 w 89"/>
              <a:gd name="T37" fmla="*/ 7 h 36"/>
              <a:gd name="T38" fmla="*/ 14 w 89"/>
              <a:gd name="T39" fmla="*/ 7 h 36"/>
              <a:gd name="T40" fmla="*/ 15 w 89"/>
              <a:gd name="T41" fmla="*/ 6 h 36"/>
              <a:gd name="T42" fmla="*/ 15 w 89"/>
              <a:gd name="T43" fmla="*/ 6 h 36"/>
              <a:gd name="T44" fmla="*/ 16 w 89"/>
              <a:gd name="T45" fmla="*/ 5 h 36"/>
              <a:gd name="T46" fmla="*/ 16 w 89"/>
              <a:gd name="T47" fmla="*/ 5 h 36"/>
              <a:gd name="T48" fmla="*/ 16 w 89"/>
              <a:gd name="T49" fmla="*/ 4 h 36"/>
              <a:gd name="T50" fmla="*/ 16 w 89"/>
              <a:gd name="T51" fmla="*/ 4 h 36"/>
              <a:gd name="T52" fmla="*/ 16 w 89"/>
              <a:gd name="T53" fmla="*/ 4 h 36"/>
              <a:gd name="T54" fmla="*/ 16 w 89"/>
              <a:gd name="T55" fmla="*/ 3 h 36"/>
              <a:gd name="T56" fmla="*/ 16 w 89"/>
              <a:gd name="T57" fmla="*/ 2 h 36"/>
              <a:gd name="T58" fmla="*/ 16 w 89"/>
              <a:gd name="T59" fmla="*/ 2 h 36"/>
              <a:gd name="T60" fmla="*/ 15 w 89"/>
              <a:gd name="T61" fmla="*/ 1 h 36"/>
              <a:gd name="T62" fmla="*/ 15 w 89"/>
              <a:gd name="T63" fmla="*/ 1 h 36"/>
              <a:gd name="T64" fmla="*/ 14 w 89"/>
              <a:gd name="T65" fmla="*/ 1 h 36"/>
              <a:gd name="T66" fmla="*/ 13 w 89"/>
              <a:gd name="T67" fmla="*/ 0 h 36"/>
              <a:gd name="T68" fmla="*/ 12 w 89"/>
              <a:gd name="T69" fmla="*/ 0 h 36"/>
              <a:gd name="T70" fmla="*/ 12 w 89"/>
              <a:gd name="T71" fmla="*/ 0 h 36"/>
              <a:gd name="T72" fmla="*/ 3 w 89"/>
              <a:gd name="T73" fmla="*/ 0 h 36"/>
              <a:gd name="T74" fmla="*/ 3 w 89"/>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89" h="36">
                <a:moveTo>
                  <a:pt x="18" y="0"/>
                </a:moveTo>
                <a:lnTo>
                  <a:pt x="14" y="0"/>
                </a:lnTo>
                <a:lnTo>
                  <a:pt x="10" y="1"/>
                </a:lnTo>
                <a:lnTo>
                  <a:pt x="7" y="3"/>
                </a:lnTo>
                <a:lnTo>
                  <a:pt x="4" y="5"/>
                </a:lnTo>
                <a:lnTo>
                  <a:pt x="3" y="8"/>
                </a:lnTo>
                <a:lnTo>
                  <a:pt x="1" y="11"/>
                </a:lnTo>
                <a:lnTo>
                  <a:pt x="0" y="14"/>
                </a:lnTo>
                <a:lnTo>
                  <a:pt x="0" y="18"/>
                </a:lnTo>
                <a:lnTo>
                  <a:pt x="0" y="21"/>
                </a:lnTo>
                <a:lnTo>
                  <a:pt x="1" y="25"/>
                </a:lnTo>
                <a:lnTo>
                  <a:pt x="3" y="28"/>
                </a:lnTo>
                <a:lnTo>
                  <a:pt x="4" y="31"/>
                </a:lnTo>
                <a:lnTo>
                  <a:pt x="7" y="33"/>
                </a:lnTo>
                <a:lnTo>
                  <a:pt x="10" y="35"/>
                </a:lnTo>
                <a:lnTo>
                  <a:pt x="14" y="36"/>
                </a:lnTo>
                <a:lnTo>
                  <a:pt x="18" y="36"/>
                </a:lnTo>
                <a:lnTo>
                  <a:pt x="71" y="36"/>
                </a:lnTo>
                <a:lnTo>
                  <a:pt x="75" y="36"/>
                </a:lnTo>
                <a:lnTo>
                  <a:pt x="78" y="35"/>
                </a:lnTo>
                <a:lnTo>
                  <a:pt x="82" y="33"/>
                </a:lnTo>
                <a:lnTo>
                  <a:pt x="84" y="31"/>
                </a:lnTo>
                <a:lnTo>
                  <a:pt x="87" y="28"/>
                </a:lnTo>
                <a:lnTo>
                  <a:pt x="88" y="25"/>
                </a:lnTo>
                <a:lnTo>
                  <a:pt x="89" y="21"/>
                </a:lnTo>
                <a:lnTo>
                  <a:pt x="89" y="18"/>
                </a:lnTo>
                <a:lnTo>
                  <a:pt x="89" y="14"/>
                </a:lnTo>
                <a:lnTo>
                  <a:pt x="88" y="11"/>
                </a:lnTo>
                <a:lnTo>
                  <a:pt x="87" y="8"/>
                </a:lnTo>
                <a:lnTo>
                  <a:pt x="84" y="5"/>
                </a:lnTo>
                <a:lnTo>
                  <a:pt x="82" y="3"/>
                </a:lnTo>
                <a:lnTo>
                  <a:pt x="78" y="1"/>
                </a:lnTo>
                <a:lnTo>
                  <a:pt x="75" y="0"/>
                </a:lnTo>
                <a:lnTo>
                  <a:pt x="71"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3" name="Freeform 890"/>
          <xdr:cNvSpPr>
            <a:spLocks/>
          </xdr:cNvSpPr>
        </xdr:nvSpPr>
        <xdr:spPr bwMode="auto">
          <a:xfrm flipH="1">
            <a:off x="2954" y="4642"/>
            <a:ext cx="50" cy="22"/>
          </a:xfrm>
          <a:custGeom>
            <a:avLst/>
            <a:gdLst>
              <a:gd name="T0" fmla="*/ 3 w 89"/>
              <a:gd name="T1" fmla="*/ 0 h 37"/>
              <a:gd name="T2" fmla="*/ 2 w 89"/>
              <a:gd name="T3" fmla="*/ 0 h 37"/>
              <a:gd name="T4" fmla="*/ 2 w 89"/>
              <a:gd name="T5" fmla="*/ 1 h 37"/>
              <a:gd name="T6" fmla="*/ 1 w 89"/>
              <a:gd name="T7" fmla="*/ 1 h 37"/>
              <a:gd name="T8" fmla="*/ 1 w 89"/>
              <a:gd name="T9" fmla="*/ 1 h 37"/>
              <a:gd name="T10" fmla="*/ 1 w 89"/>
              <a:gd name="T11" fmla="*/ 2 h 37"/>
              <a:gd name="T12" fmla="*/ 1 w 89"/>
              <a:gd name="T13" fmla="*/ 2 h 37"/>
              <a:gd name="T14" fmla="*/ 0 w 89"/>
              <a:gd name="T15" fmla="*/ 3 h 37"/>
              <a:gd name="T16" fmla="*/ 0 w 89"/>
              <a:gd name="T17" fmla="*/ 4 h 37"/>
              <a:gd name="T18" fmla="*/ 0 w 89"/>
              <a:gd name="T19" fmla="*/ 4 h 37"/>
              <a:gd name="T20" fmla="*/ 1 w 89"/>
              <a:gd name="T21" fmla="*/ 5 h 37"/>
              <a:gd name="T22" fmla="*/ 1 w 89"/>
              <a:gd name="T23" fmla="*/ 6 h 37"/>
              <a:gd name="T24" fmla="*/ 1 w 89"/>
              <a:gd name="T25" fmla="*/ 7 h 37"/>
              <a:gd name="T26" fmla="*/ 1 w 89"/>
              <a:gd name="T27" fmla="*/ 7 h 37"/>
              <a:gd name="T28" fmla="*/ 2 w 89"/>
              <a:gd name="T29" fmla="*/ 7 h 37"/>
              <a:gd name="T30" fmla="*/ 2 w 89"/>
              <a:gd name="T31" fmla="*/ 7 h 37"/>
              <a:gd name="T32" fmla="*/ 3 w 89"/>
              <a:gd name="T33" fmla="*/ 8 h 37"/>
              <a:gd name="T34" fmla="*/ 12 w 89"/>
              <a:gd name="T35" fmla="*/ 8 h 37"/>
              <a:gd name="T36" fmla="*/ 13 w 89"/>
              <a:gd name="T37" fmla="*/ 7 h 37"/>
              <a:gd name="T38" fmla="*/ 14 w 89"/>
              <a:gd name="T39" fmla="*/ 7 h 37"/>
              <a:gd name="T40" fmla="*/ 15 w 89"/>
              <a:gd name="T41" fmla="*/ 7 h 37"/>
              <a:gd name="T42" fmla="*/ 15 w 89"/>
              <a:gd name="T43" fmla="*/ 7 h 37"/>
              <a:gd name="T44" fmla="*/ 16 w 89"/>
              <a:gd name="T45" fmla="*/ 6 h 37"/>
              <a:gd name="T46" fmla="*/ 16 w 89"/>
              <a:gd name="T47" fmla="*/ 5 h 37"/>
              <a:gd name="T48" fmla="*/ 16 w 89"/>
              <a:gd name="T49" fmla="*/ 4 h 37"/>
              <a:gd name="T50" fmla="*/ 16 w 89"/>
              <a:gd name="T51" fmla="*/ 4 h 37"/>
              <a:gd name="T52" fmla="*/ 16 w 89"/>
              <a:gd name="T53" fmla="*/ 4 h 37"/>
              <a:gd name="T54" fmla="*/ 16 w 89"/>
              <a:gd name="T55" fmla="*/ 3 h 37"/>
              <a:gd name="T56" fmla="*/ 16 w 89"/>
              <a:gd name="T57" fmla="*/ 2 h 37"/>
              <a:gd name="T58" fmla="*/ 16 w 89"/>
              <a:gd name="T59" fmla="*/ 2 h 37"/>
              <a:gd name="T60" fmla="*/ 15 w 89"/>
              <a:gd name="T61" fmla="*/ 1 h 37"/>
              <a:gd name="T62" fmla="*/ 15 w 89"/>
              <a:gd name="T63" fmla="*/ 1 h 37"/>
              <a:gd name="T64" fmla="*/ 14 w 89"/>
              <a:gd name="T65" fmla="*/ 1 h 37"/>
              <a:gd name="T66" fmla="*/ 13 w 89"/>
              <a:gd name="T67" fmla="*/ 0 h 37"/>
              <a:gd name="T68" fmla="*/ 12 w 89"/>
              <a:gd name="T69" fmla="*/ 0 h 37"/>
              <a:gd name="T70" fmla="*/ 12 w 89"/>
              <a:gd name="T71" fmla="*/ 0 h 37"/>
              <a:gd name="T72" fmla="*/ 12 w 89"/>
              <a:gd name="T73" fmla="*/ 0 h 37"/>
              <a:gd name="T74" fmla="*/ 3 w 89"/>
              <a:gd name="T75" fmla="*/ 0 h 37"/>
              <a:gd name="T76" fmla="*/ 3 w 89"/>
              <a:gd name="T77" fmla="*/ 0 h 3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89" h="37">
                <a:moveTo>
                  <a:pt x="18" y="0"/>
                </a:moveTo>
                <a:lnTo>
                  <a:pt x="14" y="0"/>
                </a:lnTo>
                <a:lnTo>
                  <a:pt x="10" y="2"/>
                </a:lnTo>
                <a:lnTo>
                  <a:pt x="7" y="3"/>
                </a:lnTo>
                <a:lnTo>
                  <a:pt x="4" y="6"/>
                </a:lnTo>
                <a:lnTo>
                  <a:pt x="3" y="9"/>
                </a:lnTo>
                <a:lnTo>
                  <a:pt x="1" y="11"/>
                </a:lnTo>
                <a:lnTo>
                  <a:pt x="0" y="14"/>
                </a:lnTo>
                <a:lnTo>
                  <a:pt x="0" y="18"/>
                </a:lnTo>
                <a:lnTo>
                  <a:pt x="0" y="21"/>
                </a:lnTo>
                <a:lnTo>
                  <a:pt x="1" y="25"/>
                </a:lnTo>
                <a:lnTo>
                  <a:pt x="3" y="28"/>
                </a:lnTo>
                <a:lnTo>
                  <a:pt x="4" y="31"/>
                </a:lnTo>
                <a:lnTo>
                  <a:pt x="7" y="32"/>
                </a:lnTo>
                <a:lnTo>
                  <a:pt x="10" y="35"/>
                </a:lnTo>
                <a:lnTo>
                  <a:pt x="14" y="35"/>
                </a:lnTo>
                <a:lnTo>
                  <a:pt x="18" y="37"/>
                </a:lnTo>
                <a:lnTo>
                  <a:pt x="71" y="37"/>
                </a:lnTo>
                <a:lnTo>
                  <a:pt x="75" y="35"/>
                </a:lnTo>
                <a:lnTo>
                  <a:pt x="78" y="35"/>
                </a:lnTo>
                <a:lnTo>
                  <a:pt x="82" y="32"/>
                </a:lnTo>
                <a:lnTo>
                  <a:pt x="84" y="31"/>
                </a:lnTo>
                <a:lnTo>
                  <a:pt x="87" y="28"/>
                </a:lnTo>
                <a:lnTo>
                  <a:pt x="88" y="25"/>
                </a:lnTo>
                <a:lnTo>
                  <a:pt x="89" y="21"/>
                </a:lnTo>
                <a:lnTo>
                  <a:pt x="89" y="18"/>
                </a:lnTo>
                <a:lnTo>
                  <a:pt x="89" y="14"/>
                </a:lnTo>
                <a:lnTo>
                  <a:pt x="88" y="11"/>
                </a:lnTo>
                <a:lnTo>
                  <a:pt x="87" y="9"/>
                </a:lnTo>
                <a:lnTo>
                  <a:pt x="84" y="6"/>
                </a:lnTo>
                <a:lnTo>
                  <a:pt x="82" y="3"/>
                </a:lnTo>
                <a:lnTo>
                  <a:pt x="78" y="2"/>
                </a:lnTo>
                <a:lnTo>
                  <a:pt x="75" y="0"/>
                </a:lnTo>
                <a:lnTo>
                  <a:pt x="71"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4" name="Freeform 891"/>
          <xdr:cNvSpPr>
            <a:spLocks/>
          </xdr:cNvSpPr>
        </xdr:nvSpPr>
        <xdr:spPr bwMode="auto">
          <a:xfrm flipH="1">
            <a:off x="2954" y="4642"/>
            <a:ext cx="50" cy="22"/>
          </a:xfrm>
          <a:custGeom>
            <a:avLst/>
            <a:gdLst>
              <a:gd name="T0" fmla="*/ 3 w 89"/>
              <a:gd name="T1" fmla="*/ 0 h 37"/>
              <a:gd name="T2" fmla="*/ 2 w 89"/>
              <a:gd name="T3" fmla="*/ 0 h 37"/>
              <a:gd name="T4" fmla="*/ 2 w 89"/>
              <a:gd name="T5" fmla="*/ 1 h 37"/>
              <a:gd name="T6" fmla="*/ 1 w 89"/>
              <a:gd name="T7" fmla="*/ 1 h 37"/>
              <a:gd name="T8" fmla="*/ 1 w 89"/>
              <a:gd name="T9" fmla="*/ 1 h 37"/>
              <a:gd name="T10" fmla="*/ 1 w 89"/>
              <a:gd name="T11" fmla="*/ 2 h 37"/>
              <a:gd name="T12" fmla="*/ 1 w 89"/>
              <a:gd name="T13" fmla="*/ 2 h 37"/>
              <a:gd name="T14" fmla="*/ 0 w 89"/>
              <a:gd name="T15" fmla="*/ 3 h 37"/>
              <a:gd name="T16" fmla="*/ 0 w 89"/>
              <a:gd name="T17" fmla="*/ 4 h 37"/>
              <a:gd name="T18" fmla="*/ 0 w 89"/>
              <a:gd name="T19" fmla="*/ 4 h 37"/>
              <a:gd name="T20" fmla="*/ 1 w 89"/>
              <a:gd name="T21" fmla="*/ 5 h 37"/>
              <a:gd name="T22" fmla="*/ 1 w 89"/>
              <a:gd name="T23" fmla="*/ 6 h 37"/>
              <a:gd name="T24" fmla="*/ 1 w 89"/>
              <a:gd name="T25" fmla="*/ 7 h 37"/>
              <a:gd name="T26" fmla="*/ 1 w 89"/>
              <a:gd name="T27" fmla="*/ 7 h 37"/>
              <a:gd name="T28" fmla="*/ 2 w 89"/>
              <a:gd name="T29" fmla="*/ 7 h 37"/>
              <a:gd name="T30" fmla="*/ 2 w 89"/>
              <a:gd name="T31" fmla="*/ 7 h 37"/>
              <a:gd name="T32" fmla="*/ 3 w 89"/>
              <a:gd name="T33" fmla="*/ 8 h 37"/>
              <a:gd name="T34" fmla="*/ 12 w 89"/>
              <a:gd name="T35" fmla="*/ 8 h 37"/>
              <a:gd name="T36" fmla="*/ 13 w 89"/>
              <a:gd name="T37" fmla="*/ 7 h 37"/>
              <a:gd name="T38" fmla="*/ 14 w 89"/>
              <a:gd name="T39" fmla="*/ 7 h 37"/>
              <a:gd name="T40" fmla="*/ 15 w 89"/>
              <a:gd name="T41" fmla="*/ 7 h 37"/>
              <a:gd name="T42" fmla="*/ 15 w 89"/>
              <a:gd name="T43" fmla="*/ 7 h 37"/>
              <a:gd name="T44" fmla="*/ 16 w 89"/>
              <a:gd name="T45" fmla="*/ 6 h 37"/>
              <a:gd name="T46" fmla="*/ 16 w 89"/>
              <a:gd name="T47" fmla="*/ 5 h 37"/>
              <a:gd name="T48" fmla="*/ 16 w 89"/>
              <a:gd name="T49" fmla="*/ 4 h 37"/>
              <a:gd name="T50" fmla="*/ 16 w 89"/>
              <a:gd name="T51" fmla="*/ 4 h 37"/>
              <a:gd name="T52" fmla="*/ 16 w 89"/>
              <a:gd name="T53" fmla="*/ 4 h 37"/>
              <a:gd name="T54" fmla="*/ 16 w 89"/>
              <a:gd name="T55" fmla="*/ 3 h 37"/>
              <a:gd name="T56" fmla="*/ 16 w 89"/>
              <a:gd name="T57" fmla="*/ 2 h 37"/>
              <a:gd name="T58" fmla="*/ 16 w 89"/>
              <a:gd name="T59" fmla="*/ 2 h 37"/>
              <a:gd name="T60" fmla="*/ 15 w 89"/>
              <a:gd name="T61" fmla="*/ 1 h 37"/>
              <a:gd name="T62" fmla="*/ 15 w 89"/>
              <a:gd name="T63" fmla="*/ 1 h 37"/>
              <a:gd name="T64" fmla="*/ 14 w 89"/>
              <a:gd name="T65" fmla="*/ 1 h 37"/>
              <a:gd name="T66" fmla="*/ 13 w 89"/>
              <a:gd name="T67" fmla="*/ 0 h 37"/>
              <a:gd name="T68" fmla="*/ 12 w 89"/>
              <a:gd name="T69" fmla="*/ 0 h 37"/>
              <a:gd name="T70" fmla="*/ 12 w 89"/>
              <a:gd name="T71" fmla="*/ 0 h 37"/>
              <a:gd name="T72" fmla="*/ 12 w 89"/>
              <a:gd name="T73" fmla="*/ 0 h 37"/>
              <a:gd name="T74" fmla="*/ 3 w 89"/>
              <a:gd name="T75" fmla="*/ 0 h 37"/>
              <a:gd name="T76" fmla="*/ 3 w 89"/>
              <a:gd name="T77" fmla="*/ 0 h 3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89" h="37">
                <a:moveTo>
                  <a:pt x="18" y="0"/>
                </a:moveTo>
                <a:lnTo>
                  <a:pt x="14" y="0"/>
                </a:lnTo>
                <a:lnTo>
                  <a:pt x="10" y="2"/>
                </a:lnTo>
                <a:lnTo>
                  <a:pt x="7" y="3"/>
                </a:lnTo>
                <a:lnTo>
                  <a:pt x="4" y="6"/>
                </a:lnTo>
                <a:lnTo>
                  <a:pt x="3" y="9"/>
                </a:lnTo>
                <a:lnTo>
                  <a:pt x="1" y="11"/>
                </a:lnTo>
                <a:lnTo>
                  <a:pt x="0" y="14"/>
                </a:lnTo>
                <a:lnTo>
                  <a:pt x="0" y="18"/>
                </a:lnTo>
                <a:lnTo>
                  <a:pt x="0" y="21"/>
                </a:lnTo>
                <a:lnTo>
                  <a:pt x="1" y="25"/>
                </a:lnTo>
                <a:lnTo>
                  <a:pt x="3" y="28"/>
                </a:lnTo>
                <a:lnTo>
                  <a:pt x="4" y="31"/>
                </a:lnTo>
                <a:lnTo>
                  <a:pt x="7" y="32"/>
                </a:lnTo>
                <a:lnTo>
                  <a:pt x="10" y="35"/>
                </a:lnTo>
                <a:lnTo>
                  <a:pt x="14" y="35"/>
                </a:lnTo>
                <a:lnTo>
                  <a:pt x="18" y="37"/>
                </a:lnTo>
                <a:lnTo>
                  <a:pt x="71" y="37"/>
                </a:lnTo>
                <a:lnTo>
                  <a:pt x="75" y="35"/>
                </a:lnTo>
                <a:lnTo>
                  <a:pt x="78" y="35"/>
                </a:lnTo>
                <a:lnTo>
                  <a:pt x="82" y="32"/>
                </a:lnTo>
                <a:lnTo>
                  <a:pt x="84" y="31"/>
                </a:lnTo>
                <a:lnTo>
                  <a:pt x="87" y="28"/>
                </a:lnTo>
                <a:lnTo>
                  <a:pt x="88" y="25"/>
                </a:lnTo>
                <a:lnTo>
                  <a:pt x="89" y="21"/>
                </a:lnTo>
                <a:lnTo>
                  <a:pt x="89" y="18"/>
                </a:lnTo>
                <a:lnTo>
                  <a:pt x="89" y="14"/>
                </a:lnTo>
                <a:lnTo>
                  <a:pt x="88" y="11"/>
                </a:lnTo>
                <a:lnTo>
                  <a:pt x="87" y="9"/>
                </a:lnTo>
                <a:lnTo>
                  <a:pt x="84" y="6"/>
                </a:lnTo>
                <a:lnTo>
                  <a:pt x="82" y="3"/>
                </a:lnTo>
                <a:lnTo>
                  <a:pt x="78" y="2"/>
                </a:lnTo>
                <a:lnTo>
                  <a:pt x="75" y="0"/>
                </a:lnTo>
                <a:lnTo>
                  <a:pt x="71"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5" name="Freeform 892"/>
          <xdr:cNvSpPr>
            <a:spLocks/>
          </xdr:cNvSpPr>
        </xdr:nvSpPr>
        <xdr:spPr bwMode="auto">
          <a:xfrm flipH="1">
            <a:off x="2954" y="4664"/>
            <a:ext cx="50" cy="22"/>
          </a:xfrm>
          <a:custGeom>
            <a:avLst/>
            <a:gdLst>
              <a:gd name="T0" fmla="*/ 3 w 89"/>
              <a:gd name="T1" fmla="*/ 0 h 36"/>
              <a:gd name="T2" fmla="*/ 2 w 89"/>
              <a:gd name="T3" fmla="*/ 0 h 36"/>
              <a:gd name="T4" fmla="*/ 2 w 89"/>
              <a:gd name="T5" fmla="*/ 1 h 36"/>
              <a:gd name="T6" fmla="*/ 1 w 89"/>
              <a:gd name="T7" fmla="*/ 1 h 36"/>
              <a:gd name="T8" fmla="*/ 1 w 89"/>
              <a:gd name="T9" fmla="*/ 1 h 36"/>
              <a:gd name="T10" fmla="*/ 1 w 89"/>
              <a:gd name="T11" fmla="*/ 1 h 36"/>
              <a:gd name="T12" fmla="*/ 1 w 89"/>
              <a:gd name="T13" fmla="*/ 2 h 36"/>
              <a:gd name="T14" fmla="*/ 0 w 89"/>
              <a:gd name="T15" fmla="*/ 4 h 36"/>
              <a:gd name="T16" fmla="*/ 0 w 89"/>
              <a:gd name="T17" fmla="*/ 4 h 36"/>
              <a:gd name="T18" fmla="*/ 0 w 89"/>
              <a:gd name="T19" fmla="*/ 5 h 36"/>
              <a:gd name="T20" fmla="*/ 1 w 89"/>
              <a:gd name="T21" fmla="*/ 6 h 36"/>
              <a:gd name="T22" fmla="*/ 1 w 89"/>
              <a:gd name="T23" fmla="*/ 6 h 36"/>
              <a:gd name="T24" fmla="*/ 1 w 89"/>
              <a:gd name="T25" fmla="*/ 7 h 36"/>
              <a:gd name="T26" fmla="*/ 1 w 89"/>
              <a:gd name="T27" fmla="*/ 7 h 36"/>
              <a:gd name="T28" fmla="*/ 2 w 89"/>
              <a:gd name="T29" fmla="*/ 8 h 36"/>
              <a:gd name="T30" fmla="*/ 2 w 89"/>
              <a:gd name="T31" fmla="*/ 8 h 36"/>
              <a:gd name="T32" fmla="*/ 3 w 89"/>
              <a:gd name="T33" fmla="*/ 8 h 36"/>
              <a:gd name="T34" fmla="*/ 12 w 89"/>
              <a:gd name="T35" fmla="*/ 8 h 36"/>
              <a:gd name="T36" fmla="*/ 13 w 89"/>
              <a:gd name="T37" fmla="*/ 8 h 36"/>
              <a:gd name="T38" fmla="*/ 14 w 89"/>
              <a:gd name="T39" fmla="*/ 8 h 36"/>
              <a:gd name="T40" fmla="*/ 15 w 89"/>
              <a:gd name="T41" fmla="*/ 7 h 36"/>
              <a:gd name="T42" fmla="*/ 15 w 89"/>
              <a:gd name="T43" fmla="*/ 7 h 36"/>
              <a:gd name="T44" fmla="*/ 16 w 89"/>
              <a:gd name="T45" fmla="*/ 6 h 36"/>
              <a:gd name="T46" fmla="*/ 16 w 89"/>
              <a:gd name="T47" fmla="*/ 6 h 36"/>
              <a:gd name="T48" fmla="*/ 16 w 89"/>
              <a:gd name="T49" fmla="*/ 5 h 36"/>
              <a:gd name="T50" fmla="*/ 16 w 89"/>
              <a:gd name="T51" fmla="*/ 4 h 36"/>
              <a:gd name="T52" fmla="*/ 16 w 89"/>
              <a:gd name="T53" fmla="*/ 4 h 36"/>
              <a:gd name="T54" fmla="*/ 16 w 89"/>
              <a:gd name="T55" fmla="*/ 4 h 36"/>
              <a:gd name="T56" fmla="*/ 16 w 89"/>
              <a:gd name="T57" fmla="*/ 2 h 36"/>
              <a:gd name="T58" fmla="*/ 16 w 89"/>
              <a:gd name="T59" fmla="*/ 1 h 36"/>
              <a:gd name="T60" fmla="*/ 15 w 89"/>
              <a:gd name="T61" fmla="*/ 1 h 36"/>
              <a:gd name="T62" fmla="*/ 15 w 89"/>
              <a:gd name="T63" fmla="*/ 1 h 36"/>
              <a:gd name="T64" fmla="*/ 14 w 89"/>
              <a:gd name="T65" fmla="*/ 1 h 36"/>
              <a:gd name="T66" fmla="*/ 13 w 89"/>
              <a:gd name="T67" fmla="*/ 0 h 36"/>
              <a:gd name="T68" fmla="*/ 12 w 89"/>
              <a:gd name="T69" fmla="*/ 0 h 36"/>
              <a:gd name="T70" fmla="*/ 12 w 89"/>
              <a:gd name="T71" fmla="*/ 0 h 36"/>
              <a:gd name="T72" fmla="*/ 3 w 89"/>
              <a:gd name="T73" fmla="*/ 0 h 36"/>
              <a:gd name="T74" fmla="*/ 3 w 89"/>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89" h="36">
                <a:moveTo>
                  <a:pt x="18" y="0"/>
                </a:moveTo>
                <a:lnTo>
                  <a:pt x="14" y="0"/>
                </a:lnTo>
                <a:lnTo>
                  <a:pt x="10" y="1"/>
                </a:lnTo>
                <a:lnTo>
                  <a:pt x="7" y="2"/>
                </a:lnTo>
                <a:lnTo>
                  <a:pt x="4" y="4"/>
                </a:lnTo>
                <a:lnTo>
                  <a:pt x="3" y="7"/>
                </a:lnTo>
                <a:lnTo>
                  <a:pt x="1" y="11"/>
                </a:lnTo>
                <a:lnTo>
                  <a:pt x="0" y="14"/>
                </a:lnTo>
                <a:lnTo>
                  <a:pt x="0" y="18"/>
                </a:lnTo>
                <a:lnTo>
                  <a:pt x="0" y="21"/>
                </a:lnTo>
                <a:lnTo>
                  <a:pt x="1" y="25"/>
                </a:lnTo>
                <a:lnTo>
                  <a:pt x="3" y="28"/>
                </a:lnTo>
                <a:lnTo>
                  <a:pt x="4" y="30"/>
                </a:lnTo>
                <a:lnTo>
                  <a:pt x="7" y="32"/>
                </a:lnTo>
                <a:lnTo>
                  <a:pt x="10" y="35"/>
                </a:lnTo>
                <a:lnTo>
                  <a:pt x="14" y="35"/>
                </a:lnTo>
                <a:lnTo>
                  <a:pt x="18" y="36"/>
                </a:lnTo>
                <a:lnTo>
                  <a:pt x="71" y="36"/>
                </a:lnTo>
                <a:lnTo>
                  <a:pt x="75" y="35"/>
                </a:lnTo>
                <a:lnTo>
                  <a:pt x="78" y="35"/>
                </a:lnTo>
                <a:lnTo>
                  <a:pt x="82" y="32"/>
                </a:lnTo>
                <a:lnTo>
                  <a:pt x="84" y="30"/>
                </a:lnTo>
                <a:lnTo>
                  <a:pt x="87" y="28"/>
                </a:lnTo>
                <a:lnTo>
                  <a:pt x="88" y="25"/>
                </a:lnTo>
                <a:lnTo>
                  <a:pt x="89" y="21"/>
                </a:lnTo>
                <a:lnTo>
                  <a:pt x="89" y="18"/>
                </a:lnTo>
                <a:lnTo>
                  <a:pt x="89" y="14"/>
                </a:lnTo>
                <a:lnTo>
                  <a:pt x="88" y="11"/>
                </a:lnTo>
                <a:lnTo>
                  <a:pt x="87" y="7"/>
                </a:lnTo>
                <a:lnTo>
                  <a:pt x="84" y="4"/>
                </a:lnTo>
                <a:lnTo>
                  <a:pt x="82" y="2"/>
                </a:lnTo>
                <a:lnTo>
                  <a:pt x="78" y="1"/>
                </a:lnTo>
                <a:lnTo>
                  <a:pt x="75" y="0"/>
                </a:lnTo>
                <a:lnTo>
                  <a:pt x="71"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6" name="Freeform 893"/>
          <xdr:cNvSpPr>
            <a:spLocks/>
          </xdr:cNvSpPr>
        </xdr:nvSpPr>
        <xdr:spPr bwMode="auto">
          <a:xfrm flipH="1">
            <a:off x="2954" y="4664"/>
            <a:ext cx="50" cy="22"/>
          </a:xfrm>
          <a:custGeom>
            <a:avLst/>
            <a:gdLst>
              <a:gd name="T0" fmla="*/ 3 w 89"/>
              <a:gd name="T1" fmla="*/ 0 h 36"/>
              <a:gd name="T2" fmla="*/ 2 w 89"/>
              <a:gd name="T3" fmla="*/ 0 h 36"/>
              <a:gd name="T4" fmla="*/ 2 w 89"/>
              <a:gd name="T5" fmla="*/ 1 h 36"/>
              <a:gd name="T6" fmla="*/ 1 w 89"/>
              <a:gd name="T7" fmla="*/ 1 h 36"/>
              <a:gd name="T8" fmla="*/ 1 w 89"/>
              <a:gd name="T9" fmla="*/ 1 h 36"/>
              <a:gd name="T10" fmla="*/ 1 w 89"/>
              <a:gd name="T11" fmla="*/ 1 h 36"/>
              <a:gd name="T12" fmla="*/ 1 w 89"/>
              <a:gd name="T13" fmla="*/ 2 h 36"/>
              <a:gd name="T14" fmla="*/ 0 w 89"/>
              <a:gd name="T15" fmla="*/ 4 h 36"/>
              <a:gd name="T16" fmla="*/ 0 w 89"/>
              <a:gd name="T17" fmla="*/ 4 h 36"/>
              <a:gd name="T18" fmla="*/ 0 w 89"/>
              <a:gd name="T19" fmla="*/ 5 h 36"/>
              <a:gd name="T20" fmla="*/ 1 w 89"/>
              <a:gd name="T21" fmla="*/ 6 h 36"/>
              <a:gd name="T22" fmla="*/ 1 w 89"/>
              <a:gd name="T23" fmla="*/ 6 h 36"/>
              <a:gd name="T24" fmla="*/ 1 w 89"/>
              <a:gd name="T25" fmla="*/ 7 h 36"/>
              <a:gd name="T26" fmla="*/ 1 w 89"/>
              <a:gd name="T27" fmla="*/ 7 h 36"/>
              <a:gd name="T28" fmla="*/ 2 w 89"/>
              <a:gd name="T29" fmla="*/ 8 h 36"/>
              <a:gd name="T30" fmla="*/ 2 w 89"/>
              <a:gd name="T31" fmla="*/ 8 h 36"/>
              <a:gd name="T32" fmla="*/ 3 w 89"/>
              <a:gd name="T33" fmla="*/ 8 h 36"/>
              <a:gd name="T34" fmla="*/ 12 w 89"/>
              <a:gd name="T35" fmla="*/ 8 h 36"/>
              <a:gd name="T36" fmla="*/ 13 w 89"/>
              <a:gd name="T37" fmla="*/ 8 h 36"/>
              <a:gd name="T38" fmla="*/ 14 w 89"/>
              <a:gd name="T39" fmla="*/ 8 h 36"/>
              <a:gd name="T40" fmla="*/ 15 w 89"/>
              <a:gd name="T41" fmla="*/ 7 h 36"/>
              <a:gd name="T42" fmla="*/ 15 w 89"/>
              <a:gd name="T43" fmla="*/ 7 h 36"/>
              <a:gd name="T44" fmla="*/ 16 w 89"/>
              <a:gd name="T45" fmla="*/ 6 h 36"/>
              <a:gd name="T46" fmla="*/ 16 w 89"/>
              <a:gd name="T47" fmla="*/ 6 h 36"/>
              <a:gd name="T48" fmla="*/ 16 w 89"/>
              <a:gd name="T49" fmla="*/ 5 h 36"/>
              <a:gd name="T50" fmla="*/ 16 w 89"/>
              <a:gd name="T51" fmla="*/ 4 h 36"/>
              <a:gd name="T52" fmla="*/ 16 w 89"/>
              <a:gd name="T53" fmla="*/ 4 h 36"/>
              <a:gd name="T54" fmla="*/ 16 w 89"/>
              <a:gd name="T55" fmla="*/ 4 h 36"/>
              <a:gd name="T56" fmla="*/ 16 w 89"/>
              <a:gd name="T57" fmla="*/ 2 h 36"/>
              <a:gd name="T58" fmla="*/ 16 w 89"/>
              <a:gd name="T59" fmla="*/ 1 h 36"/>
              <a:gd name="T60" fmla="*/ 15 w 89"/>
              <a:gd name="T61" fmla="*/ 1 h 36"/>
              <a:gd name="T62" fmla="*/ 15 w 89"/>
              <a:gd name="T63" fmla="*/ 1 h 36"/>
              <a:gd name="T64" fmla="*/ 14 w 89"/>
              <a:gd name="T65" fmla="*/ 1 h 36"/>
              <a:gd name="T66" fmla="*/ 13 w 89"/>
              <a:gd name="T67" fmla="*/ 0 h 36"/>
              <a:gd name="T68" fmla="*/ 12 w 89"/>
              <a:gd name="T69" fmla="*/ 0 h 36"/>
              <a:gd name="T70" fmla="*/ 12 w 89"/>
              <a:gd name="T71" fmla="*/ 0 h 36"/>
              <a:gd name="T72" fmla="*/ 3 w 89"/>
              <a:gd name="T73" fmla="*/ 0 h 36"/>
              <a:gd name="T74" fmla="*/ 3 w 89"/>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89" h="36">
                <a:moveTo>
                  <a:pt x="18" y="0"/>
                </a:moveTo>
                <a:lnTo>
                  <a:pt x="14" y="0"/>
                </a:lnTo>
                <a:lnTo>
                  <a:pt x="10" y="1"/>
                </a:lnTo>
                <a:lnTo>
                  <a:pt x="7" y="2"/>
                </a:lnTo>
                <a:lnTo>
                  <a:pt x="4" y="4"/>
                </a:lnTo>
                <a:lnTo>
                  <a:pt x="3" y="7"/>
                </a:lnTo>
                <a:lnTo>
                  <a:pt x="1" y="11"/>
                </a:lnTo>
                <a:lnTo>
                  <a:pt x="0" y="14"/>
                </a:lnTo>
                <a:lnTo>
                  <a:pt x="0" y="18"/>
                </a:lnTo>
                <a:lnTo>
                  <a:pt x="0" y="21"/>
                </a:lnTo>
                <a:lnTo>
                  <a:pt x="1" y="25"/>
                </a:lnTo>
                <a:lnTo>
                  <a:pt x="3" y="28"/>
                </a:lnTo>
                <a:lnTo>
                  <a:pt x="4" y="30"/>
                </a:lnTo>
                <a:lnTo>
                  <a:pt x="7" y="32"/>
                </a:lnTo>
                <a:lnTo>
                  <a:pt x="10" y="35"/>
                </a:lnTo>
                <a:lnTo>
                  <a:pt x="14" y="35"/>
                </a:lnTo>
                <a:lnTo>
                  <a:pt x="18" y="36"/>
                </a:lnTo>
                <a:lnTo>
                  <a:pt x="71" y="36"/>
                </a:lnTo>
                <a:lnTo>
                  <a:pt x="75" y="35"/>
                </a:lnTo>
                <a:lnTo>
                  <a:pt x="78" y="35"/>
                </a:lnTo>
                <a:lnTo>
                  <a:pt x="82" y="32"/>
                </a:lnTo>
                <a:lnTo>
                  <a:pt x="84" y="30"/>
                </a:lnTo>
                <a:lnTo>
                  <a:pt x="87" y="28"/>
                </a:lnTo>
                <a:lnTo>
                  <a:pt x="88" y="25"/>
                </a:lnTo>
                <a:lnTo>
                  <a:pt x="89" y="21"/>
                </a:lnTo>
                <a:lnTo>
                  <a:pt x="89" y="18"/>
                </a:lnTo>
                <a:lnTo>
                  <a:pt x="89" y="14"/>
                </a:lnTo>
                <a:lnTo>
                  <a:pt x="88" y="11"/>
                </a:lnTo>
                <a:lnTo>
                  <a:pt x="87" y="7"/>
                </a:lnTo>
                <a:lnTo>
                  <a:pt x="84" y="4"/>
                </a:lnTo>
                <a:lnTo>
                  <a:pt x="82" y="2"/>
                </a:lnTo>
                <a:lnTo>
                  <a:pt x="78" y="1"/>
                </a:lnTo>
                <a:lnTo>
                  <a:pt x="75" y="0"/>
                </a:lnTo>
                <a:lnTo>
                  <a:pt x="71"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7" name="Freeform 894"/>
          <xdr:cNvSpPr>
            <a:spLocks/>
          </xdr:cNvSpPr>
        </xdr:nvSpPr>
        <xdr:spPr bwMode="auto">
          <a:xfrm flipH="1">
            <a:off x="2954" y="4686"/>
            <a:ext cx="50" cy="21"/>
          </a:xfrm>
          <a:custGeom>
            <a:avLst/>
            <a:gdLst>
              <a:gd name="T0" fmla="*/ 3 w 89"/>
              <a:gd name="T1" fmla="*/ 0 h 36"/>
              <a:gd name="T2" fmla="*/ 2 w 89"/>
              <a:gd name="T3" fmla="*/ 0 h 36"/>
              <a:gd name="T4" fmla="*/ 2 w 89"/>
              <a:gd name="T5" fmla="*/ 1 h 36"/>
              <a:gd name="T6" fmla="*/ 1 w 89"/>
              <a:gd name="T7" fmla="*/ 1 h 36"/>
              <a:gd name="T8" fmla="*/ 1 w 89"/>
              <a:gd name="T9" fmla="*/ 1 h 36"/>
              <a:gd name="T10" fmla="*/ 1 w 89"/>
              <a:gd name="T11" fmla="*/ 1 h 36"/>
              <a:gd name="T12" fmla="*/ 1 w 89"/>
              <a:gd name="T13" fmla="*/ 2 h 36"/>
              <a:gd name="T14" fmla="*/ 0 w 89"/>
              <a:gd name="T15" fmla="*/ 3 h 36"/>
              <a:gd name="T16" fmla="*/ 0 w 89"/>
              <a:gd name="T17" fmla="*/ 4 h 36"/>
              <a:gd name="T18" fmla="*/ 0 w 89"/>
              <a:gd name="T19" fmla="*/ 4 h 36"/>
              <a:gd name="T20" fmla="*/ 1 w 89"/>
              <a:gd name="T21" fmla="*/ 5 h 36"/>
              <a:gd name="T22" fmla="*/ 1 w 89"/>
              <a:gd name="T23" fmla="*/ 5 h 36"/>
              <a:gd name="T24" fmla="*/ 1 w 89"/>
              <a:gd name="T25" fmla="*/ 6 h 36"/>
              <a:gd name="T26" fmla="*/ 1 w 89"/>
              <a:gd name="T27" fmla="*/ 6 h 36"/>
              <a:gd name="T28" fmla="*/ 2 w 89"/>
              <a:gd name="T29" fmla="*/ 7 h 36"/>
              <a:gd name="T30" fmla="*/ 2 w 89"/>
              <a:gd name="T31" fmla="*/ 7 h 36"/>
              <a:gd name="T32" fmla="*/ 3 w 89"/>
              <a:gd name="T33" fmla="*/ 7 h 36"/>
              <a:gd name="T34" fmla="*/ 3 w 89"/>
              <a:gd name="T35" fmla="*/ 7 h 36"/>
              <a:gd name="T36" fmla="*/ 12 w 89"/>
              <a:gd name="T37" fmla="*/ 7 h 36"/>
              <a:gd name="T38" fmla="*/ 13 w 89"/>
              <a:gd name="T39" fmla="*/ 7 h 36"/>
              <a:gd name="T40" fmla="*/ 14 w 89"/>
              <a:gd name="T41" fmla="*/ 7 h 36"/>
              <a:gd name="T42" fmla="*/ 15 w 89"/>
              <a:gd name="T43" fmla="*/ 6 h 36"/>
              <a:gd name="T44" fmla="*/ 15 w 89"/>
              <a:gd name="T45" fmla="*/ 6 h 36"/>
              <a:gd name="T46" fmla="*/ 16 w 89"/>
              <a:gd name="T47" fmla="*/ 5 h 36"/>
              <a:gd name="T48" fmla="*/ 16 w 89"/>
              <a:gd name="T49" fmla="*/ 5 h 36"/>
              <a:gd name="T50" fmla="*/ 16 w 89"/>
              <a:gd name="T51" fmla="*/ 4 h 36"/>
              <a:gd name="T52" fmla="*/ 16 w 89"/>
              <a:gd name="T53" fmla="*/ 4 h 36"/>
              <a:gd name="T54" fmla="*/ 16 w 89"/>
              <a:gd name="T55" fmla="*/ 4 h 36"/>
              <a:gd name="T56" fmla="*/ 16 w 89"/>
              <a:gd name="T57" fmla="*/ 3 h 36"/>
              <a:gd name="T58" fmla="*/ 16 w 89"/>
              <a:gd name="T59" fmla="*/ 2 h 36"/>
              <a:gd name="T60" fmla="*/ 16 w 89"/>
              <a:gd name="T61" fmla="*/ 1 h 36"/>
              <a:gd name="T62" fmla="*/ 15 w 89"/>
              <a:gd name="T63" fmla="*/ 1 h 36"/>
              <a:gd name="T64" fmla="*/ 15 w 89"/>
              <a:gd name="T65" fmla="*/ 1 h 36"/>
              <a:gd name="T66" fmla="*/ 14 w 89"/>
              <a:gd name="T67" fmla="*/ 1 h 36"/>
              <a:gd name="T68" fmla="*/ 13 w 89"/>
              <a:gd name="T69" fmla="*/ 0 h 36"/>
              <a:gd name="T70" fmla="*/ 12 w 89"/>
              <a:gd name="T71" fmla="*/ 0 h 36"/>
              <a:gd name="T72" fmla="*/ 12 w 89"/>
              <a:gd name="T73" fmla="*/ 0 h 36"/>
              <a:gd name="T74" fmla="*/ 3 w 89"/>
              <a:gd name="T75" fmla="*/ 0 h 36"/>
              <a:gd name="T76" fmla="*/ 3 w 89"/>
              <a:gd name="T77" fmla="*/ 0 h 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89" h="36">
                <a:moveTo>
                  <a:pt x="18" y="0"/>
                </a:moveTo>
                <a:lnTo>
                  <a:pt x="14" y="0"/>
                </a:lnTo>
                <a:lnTo>
                  <a:pt x="10" y="1"/>
                </a:lnTo>
                <a:lnTo>
                  <a:pt x="7" y="3"/>
                </a:lnTo>
                <a:lnTo>
                  <a:pt x="4" y="4"/>
                </a:lnTo>
                <a:lnTo>
                  <a:pt x="3" y="7"/>
                </a:lnTo>
                <a:lnTo>
                  <a:pt x="1" y="10"/>
                </a:lnTo>
                <a:lnTo>
                  <a:pt x="0" y="14"/>
                </a:lnTo>
                <a:lnTo>
                  <a:pt x="0" y="18"/>
                </a:lnTo>
                <a:lnTo>
                  <a:pt x="0" y="21"/>
                </a:lnTo>
                <a:lnTo>
                  <a:pt x="1" y="25"/>
                </a:lnTo>
                <a:lnTo>
                  <a:pt x="3" y="28"/>
                </a:lnTo>
                <a:lnTo>
                  <a:pt x="4" y="31"/>
                </a:lnTo>
                <a:lnTo>
                  <a:pt x="7" y="32"/>
                </a:lnTo>
                <a:lnTo>
                  <a:pt x="10" y="34"/>
                </a:lnTo>
                <a:lnTo>
                  <a:pt x="14" y="35"/>
                </a:lnTo>
                <a:lnTo>
                  <a:pt x="18" y="36"/>
                </a:lnTo>
                <a:lnTo>
                  <a:pt x="71" y="36"/>
                </a:lnTo>
                <a:lnTo>
                  <a:pt x="75" y="35"/>
                </a:lnTo>
                <a:lnTo>
                  <a:pt x="78" y="34"/>
                </a:lnTo>
                <a:lnTo>
                  <a:pt x="82" y="32"/>
                </a:lnTo>
                <a:lnTo>
                  <a:pt x="84" y="31"/>
                </a:lnTo>
                <a:lnTo>
                  <a:pt x="87" y="28"/>
                </a:lnTo>
                <a:lnTo>
                  <a:pt x="88" y="25"/>
                </a:lnTo>
                <a:lnTo>
                  <a:pt x="89" y="21"/>
                </a:lnTo>
                <a:lnTo>
                  <a:pt x="89" y="18"/>
                </a:lnTo>
                <a:lnTo>
                  <a:pt x="89" y="14"/>
                </a:lnTo>
                <a:lnTo>
                  <a:pt x="88" y="10"/>
                </a:lnTo>
                <a:lnTo>
                  <a:pt x="87" y="7"/>
                </a:lnTo>
                <a:lnTo>
                  <a:pt x="84" y="4"/>
                </a:lnTo>
                <a:lnTo>
                  <a:pt x="82" y="3"/>
                </a:lnTo>
                <a:lnTo>
                  <a:pt x="78" y="1"/>
                </a:lnTo>
                <a:lnTo>
                  <a:pt x="75" y="0"/>
                </a:lnTo>
                <a:lnTo>
                  <a:pt x="71"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8" name="Freeform 895"/>
          <xdr:cNvSpPr>
            <a:spLocks/>
          </xdr:cNvSpPr>
        </xdr:nvSpPr>
        <xdr:spPr bwMode="auto">
          <a:xfrm flipH="1">
            <a:off x="2954" y="4686"/>
            <a:ext cx="50" cy="21"/>
          </a:xfrm>
          <a:custGeom>
            <a:avLst/>
            <a:gdLst>
              <a:gd name="T0" fmla="*/ 3 w 89"/>
              <a:gd name="T1" fmla="*/ 0 h 36"/>
              <a:gd name="T2" fmla="*/ 2 w 89"/>
              <a:gd name="T3" fmla="*/ 0 h 36"/>
              <a:gd name="T4" fmla="*/ 2 w 89"/>
              <a:gd name="T5" fmla="*/ 1 h 36"/>
              <a:gd name="T6" fmla="*/ 1 w 89"/>
              <a:gd name="T7" fmla="*/ 1 h 36"/>
              <a:gd name="T8" fmla="*/ 1 w 89"/>
              <a:gd name="T9" fmla="*/ 1 h 36"/>
              <a:gd name="T10" fmla="*/ 1 w 89"/>
              <a:gd name="T11" fmla="*/ 1 h 36"/>
              <a:gd name="T12" fmla="*/ 1 w 89"/>
              <a:gd name="T13" fmla="*/ 2 h 36"/>
              <a:gd name="T14" fmla="*/ 0 w 89"/>
              <a:gd name="T15" fmla="*/ 3 h 36"/>
              <a:gd name="T16" fmla="*/ 0 w 89"/>
              <a:gd name="T17" fmla="*/ 4 h 36"/>
              <a:gd name="T18" fmla="*/ 0 w 89"/>
              <a:gd name="T19" fmla="*/ 4 h 36"/>
              <a:gd name="T20" fmla="*/ 1 w 89"/>
              <a:gd name="T21" fmla="*/ 5 h 36"/>
              <a:gd name="T22" fmla="*/ 1 w 89"/>
              <a:gd name="T23" fmla="*/ 5 h 36"/>
              <a:gd name="T24" fmla="*/ 1 w 89"/>
              <a:gd name="T25" fmla="*/ 6 h 36"/>
              <a:gd name="T26" fmla="*/ 1 w 89"/>
              <a:gd name="T27" fmla="*/ 6 h 36"/>
              <a:gd name="T28" fmla="*/ 2 w 89"/>
              <a:gd name="T29" fmla="*/ 7 h 36"/>
              <a:gd name="T30" fmla="*/ 2 w 89"/>
              <a:gd name="T31" fmla="*/ 7 h 36"/>
              <a:gd name="T32" fmla="*/ 3 w 89"/>
              <a:gd name="T33" fmla="*/ 7 h 36"/>
              <a:gd name="T34" fmla="*/ 3 w 89"/>
              <a:gd name="T35" fmla="*/ 7 h 36"/>
              <a:gd name="T36" fmla="*/ 12 w 89"/>
              <a:gd name="T37" fmla="*/ 7 h 36"/>
              <a:gd name="T38" fmla="*/ 13 w 89"/>
              <a:gd name="T39" fmla="*/ 7 h 36"/>
              <a:gd name="T40" fmla="*/ 14 w 89"/>
              <a:gd name="T41" fmla="*/ 7 h 36"/>
              <a:gd name="T42" fmla="*/ 15 w 89"/>
              <a:gd name="T43" fmla="*/ 6 h 36"/>
              <a:gd name="T44" fmla="*/ 15 w 89"/>
              <a:gd name="T45" fmla="*/ 6 h 36"/>
              <a:gd name="T46" fmla="*/ 16 w 89"/>
              <a:gd name="T47" fmla="*/ 5 h 36"/>
              <a:gd name="T48" fmla="*/ 16 w 89"/>
              <a:gd name="T49" fmla="*/ 5 h 36"/>
              <a:gd name="T50" fmla="*/ 16 w 89"/>
              <a:gd name="T51" fmla="*/ 4 h 36"/>
              <a:gd name="T52" fmla="*/ 16 w 89"/>
              <a:gd name="T53" fmla="*/ 4 h 36"/>
              <a:gd name="T54" fmla="*/ 16 w 89"/>
              <a:gd name="T55" fmla="*/ 4 h 36"/>
              <a:gd name="T56" fmla="*/ 16 w 89"/>
              <a:gd name="T57" fmla="*/ 3 h 36"/>
              <a:gd name="T58" fmla="*/ 16 w 89"/>
              <a:gd name="T59" fmla="*/ 2 h 36"/>
              <a:gd name="T60" fmla="*/ 16 w 89"/>
              <a:gd name="T61" fmla="*/ 1 h 36"/>
              <a:gd name="T62" fmla="*/ 15 w 89"/>
              <a:gd name="T63" fmla="*/ 1 h 36"/>
              <a:gd name="T64" fmla="*/ 15 w 89"/>
              <a:gd name="T65" fmla="*/ 1 h 36"/>
              <a:gd name="T66" fmla="*/ 14 w 89"/>
              <a:gd name="T67" fmla="*/ 1 h 36"/>
              <a:gd name="T68" fmla="*/ 13 w 89"/>
              <a:gd name="T69" fmla="*/ 0 h 36"/>
              <a:gd name="T70" fmla="*/ 12 w 89"/>
              <a:gd name="T71" fmla="*/ 0 h 36"/>
              <a:gd name="T72" fmla="*/ 12 w 89"/>
              <a:gd name="T73" fmla="*/ 0 h 36"/>
              <a:gd name="T74" fmla="*/ 3 w 89"/>
              <a:gd name="T75" fmla="*/ 0 h 36"/>
              <a:gd name="T76" fmla="*/ 3 w 89"/>
              <a:gd name="T77" fmla="*/ 0 h 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89" h="36">
                <a:moveTo>
                  <a:pt x="18" y="0"/>
                </a:moveTo>
                <a:lnTo>
                  <a:pt x="14" y="0"/>
                </a:lnTo>
                <a:lnTo>
                  <a:pt x="10" y="1"/>
                </a:lnTo>
                <a:lnTo>
                  <a:pt x="7" y="3"/>
                </a:lnTo>
                <a:lnTo>
                  <a:pt x="4" y="4"/>
                </a:lnTo>
                <a:lnTo>
                  <a:pt x="3" y="7"/>
                </a:lnTo>
                <a:lnTo>
                  <a:pt x="1" y="10"/>
                </a:lnTo>
                <a:lnTo>
                  <a:pt x="0" y="14"/>
                </a:lnTo>
                <a:lnTo>
                  <a:pt x="0" y="18"/>
                </a:lnTo>
                <a:lnTo>
                  <a:pt x="0" y="21"/>
                </a:lnTo>
                <a:lnTo>
                  <a:pt x="1" y="25"/>
                </a:lnTo>
                <a:lnTo>
                  <a:pt x="3" y="28"/>
                </a:lnTo>
                <a:lnTo>
                  <a:pt x="4" y="31"/>
                </a:lnTo>
                <a:lnTo>
                  <a:pt x="7" y="32"/>
                </a:lnTo>
                <a:lnTo>
                  <a:pt x="10" y="34"/>
                </a:lnTo>
                <a:lnTo>
                  <a:pt x="14" y="35"/>
                </a:lnTo>
                <a:lnTo>
                  <a:pt x="18" y="36"/>
                </a:lnTo>
                <a:lnTo>
                  <a:pt x="71" y="36"/>
                </a:lnTo>
                <a:lnTo>
                  <a:pt x="75" y="35"/>
                </a:lnTo>
                <a:lnTo>
                  <a:pt x="78" y="34"/>
                </a:lnTo>
                <a:lnTo>
                  <a:pt x="82" y="32"/>
                </a:lnTo>
                <a:lnTo>
                  <a:pt x="84" y="31"/>
                </a:lnTo>
                <a:lnTo>
                  <a:pt x="87" y="28"/>
                </a:lnTo>
                <a:lnTo>
                  <a:pt x="88" y="25"/>
                </a:lnTo>
                <a:lnTo>
                  <a:pt x="89" y="21"/>
                </a:lnTo>
                <a:lnTo>
                  <a:pt x="89" y="18"/>
                </a:lnTo>
                <a:lnTo>
                  <a:pt x="89" y="14"/>
                </a:lnTo>
                <a:lnTo>
                  <a:pt x="88" y="10"/>
                </a:lnTo>
                <a:lnTo>
                  <a:pt x="87" y="7"/>
                </a:lnTo>
                <a:lnTo>
                  <a:pt x="84" y="4"/>
                </a:lnTo>
                <a:lnTo>
                  <a:pt x="82" y="3"/>
                </a:lnTo>
                <a:lnTo>
                  <a:pt x="78" y="1"/>
                </a:lnTo>
                <a:lnTo>
                  <a:pt x="75" y="0"/>
                </a:lnTo>
                <a:lnTo>
                  <a:pt x="71"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69" name="Freeform 896"/>
          <xdr:cNvSpPr>
            <a:spLocks/>
          </xdr:cNvSpPr>
        </xdr:nvSpPr>
        <xdr:spPr bwMode="auto">
          <a:xfrm flipH="1">
            <a:off x="2868" y="4582"/>
            <a:ext cx="27" cy="44"/>
          </a:xfrm>
          <a:custGeom>
            <a:avLst/>
            <a:gdLst>
              <a:gd name="T0" fmla="*/ 0 w 49"/>
              <a:gd name="T1" fmla="*/ 15 h 75"/>
              <a:gd name="T2" fmla="*/ 3 w 49"/>
              <a:gd name="T3" fmla="*/ 5 h 75"/>
              <a:gd name="T4" fmla="*/ 3 w 49"/>
              <a:gd name="T5" fmla="*/ 0 h 75"/>
              <a:gd name="T6" fmla="*/ 5 w 49"/>
              <a:gd name="T7" fmla="*/ 0 h 75"/>
              <a:gd name="T8" fmla="*/ 5 w 49"/>
              <a:gd name="T9" fmla="*/ 5 h 75"/>
              <a:gd name="T10" fmla="*/ 8 w 49"/>
              <a:gd name="T11" fmla="*/ 15 h 75"/>
              <a:gd name="T12" fmla="*/ 0 w 49"/>
              <a:gd name="T13" fmla="*/ 15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49" h="75">
                <a:moveTo>
                  <a:pt x="0" y="75"/>
                </a:moveTo>
                <a:lnTo>
                  <a:pt x="19" y="24"/>
                </a:lnTo>
                <a:lnTo>
                  <a:pt x="19" y="0"/>
                </a:lnTo>
                <a:lnTo>
                  <a:pt x="29" y="0"/>
                </a:lnTo>
                <a:lnTo>
                  <a:pt x="29" y="24"/>
                </a:lnTo>
                <a:lnTo>
                  <a:pt x="49" y="75"/>
                </a:lnTo>
                <a:lnTo>
                  <a:pt x="0" y="7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70" name="Freeform 897"/>
          <xdr:cNvSpPr>
            <a:spLocks/>
          </xdr:cNvSpPr>
        </xdr:nvSpPr>
        <xdr:spPr bwMode="auto">
          <a:xfrm flipH="1">
            <a:off x="2868" y="4582"/>
            <a:ext cx="27" cy="44"/>
          </a:xfrm>
          <a:custGeom>
            <a:avLst/>
            <a:gdLst>
              <a:gd name="T0" fmla="*/ 0 w 49"/>
              <a:gd name="T1" fmla="*/ 15 h 75"/>
              <a:gd name="T2" fmla="*/ 3 w 49"/>
              <a:gd name="T3" fmla="*/ 5 h 75"/>
              <a:gd name="T4" fmla="*/ 3 w 49"/>
              <a:gd name="T5" fmla="*/ 0 h 75"/>
              <a:gd name="T6" fmla="*/ 5 w 49"/>
              <a:gd name="T7" fmla="*/ 0 h 75"/>
              <a:gd name="T8" fmla="*/ 5 w 49"/>
              <a:gd name="T9" fmla="*/ 5 h 75"/>
              <a:gd name="T10" fmla="*/ 8 w 49"/>
              <a:gd name="T11" fmla="*/ 15 h 75"/>
              <a:gd name="T12" fmla="*/ 0 w 49"/>
              <a:gd name="T13" fmla="*/ 15 h 7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49" h="75">
                <a:moveTo>
                  <a:pt x="0" y="75"/>
                </a:moveTo>
                <a:lnTo>
                  <a:pt x="19" y="24"/>
                </a:lnTo>
                <a:lnTo>
                  <a:pt x="19" y="0"/>
                </a:lnTo>
                <a:lnTo>
                  <a:pt x="29" y="0"/>
                </a:lnTo>
                <a:lnTo>
                  <a:pt x="29" y="24"/>
                </a:lnTo>
                <a:lnTo>
                  <a:pt x="49" y="75"/>
                </a:lnTo>
                <a:lnTo>
                  <a:pt x="0" y="75"/>
                </a:lnTo>
                <a:close/>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71" name="Rectangle 898"/>
          <xdr:cNvSpPr>
            <a:spLocks noChangeArrowheads="1"/>
          </xdr:cNvSpPr>
        </xdr:nvSpPr>
        <xdr:spPr bwMode="auto">
          <a:xfrm flipH="1">
            <a:off x="2867" y="4711"/>
            <a:ext cx="29" cy="15"/>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72" name="Rectangle 899"/>
          <xdr:cNvSpPr>
            <a:spLocks noChangeArrowheads="1"/>
          </xdr:cNvSpPr>
        </xdr:nvSpPr>
        <xdr:spPr bwMode="auto">
          <a:xfrm flipH="1">
            <a:off x="2867" y="4711"/>
            <a:ext cx="29" cy="15"/>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73" name="Rectangle 900"/>
          <xdr:cNvSpPr>
            <a:spLocks noChangeArrowheads="1"/>
          </xdr:cNvSpPr>
        </xdr:nvSpPr>
        <xdr:spPr bwMode="auto">
          <a:xfrm flipH="1">
            <a:off x="2875" y="4727"/>
            <a:ext cx="13" cy="15"/>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74" name="Rectangle 901"/>
          <xdr:cNvSpPr>
            <a:spLocks noChangeArrowheads="1"/>
          </xdr:cNvSpPr>
        </xdr:nvSpPr>
        <xdr:spPr bwMode="auto">
          <a:xfrm flipH="1">
            <a:off x="2875" y="4727"/>
            <a:ext cx="13" cy="15"/>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175" name="Freeform 902"/>
          <xdr:cNvSpPr>
            <a:spLocks/>
          </xdr:cNvSpPr>
        </xdr:nvSpPr>
        <xdr:spPr bwMode="auto">
          <a:xfrm flipH="1">
            <a:off x="2878" y="4732"/>
            <a:ext cx="7" cy="7"/>
          </a:xfrm>
          <a:custGeom>
            <a:avLst/>
            <a:gdLst>
              <a:gd name="T0" fmla="*/ 0 w 12"/>
              <a:gd name="T1" fmla="*/ 1 h 13"/>
              <a:gd name="T2" fmla="*/ 0 w 12"/>
              <a:gd name="T3" fmla="*/ 1 h 13"/>
              <a:gd name="T4" fmla="*/ 1 w 12"/>
              <a:gd name="T5" fmla="*/ 1 h 13"/>
              <a:gd name="T6" fmla="*/ 1 w 12"/>
              <a:gd name="T7" fmla="*/ 0 h 13"/>
              <a:gd name="T8" fmla="*/ 1 w 12"/>
              <a:gd name="T9" fmla="*/ 0 h 13"/>
              <a:gd name="T10" fmla="*/ 2 w 12"/>
              <a:gd name="T11" fmla="*/ 0 h 13"/>
              <a:gd name="T12" fmla="*/ 2 w 12"/>
              <a:gd name="T13" fmla="*/ 1 h 13"/>
              <a:gd name="T14" fmla="*/ 2 w 12"/>
              <a:gd name="T15" fmla="*/ 1 h 13"/>
              <a:gd name="T16" fmla="*/ 2 w 12"/>
              <a:gd name="T17" fmla="*/ 1 h 13"/>
              <a:gd name="T18" fmla="*/ 2 w 12"/>
              <a:gd name="T19" fmla="*/ 1 h 13"/>
              <a:gd name="T20" fmla="*/ 2 w 12"/>
              <a:gd name="T21" fmla="*/ 1 h 13"/>
              <a:gd name="T22" fmla="*/ 2 w 12"/>
              <a:gd name="T23" fmla="*/ 2 h 13"/>
              <a:gd name="T24" fmla="*/ 2 w 12"/>
              <a:gd name="T25" fmla="*/ 2 h 13"/>
              <a:gd name="T26" fmla="*/ 1 w 12"/>
              <a:gd name="T27" fmla="*/ 2 h 13"/>
              <a:gd name="T28" fmla="*/ 1 w 12"/>
              <a:gd name="T29" fmla="*/ 2 h 13"/>
              <a:gd name="T30" fmla="*/ 1 w 12"/>
              <a:gd name="T31" fmla="*/ 2 h 13"/>
              <a:gd name="T32" fmla="*/ 0 w 12"/>
              <a:gd name="T33" fmla="*/ 1 h 13"/>
              <a:gd name="T34" fmla="*/ 0 w 12"/>
              <a:gd name="T35" fmla="*/ 1 h 1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2" h="13">
                <a:moveTo>
                  <a:pt x="0" y="6"/>
                </a:moveTo>
                <a:lnTo>
                  <a:pt x="0" y="3"/>
                </a:lnTo>
                <a:lnTo>
                  <a:pt x="1" y="1"/>
                </a:lnTo>
                <a:lnTo>
                  <a:pt x="4" y="0"/>
                </a:lnTo>
                <a:lnTo>
                  <a:pt x="5" y="0"/>
                </a:lnTo>
                <a:lnTo>
                  <a:pt x="8" y="0"/>
                </a:lnTo>
                <a:lnTo>
                  <a:pt x="11" y="1"/>
                </a:lnTo>
                <a:lnTo>
                  <a:pt x="12" y="3"/>
                </a:lnTo>
                <a:lnTo>
                  <a:pt x="12" y="6"/>
                </a:lnTo>
                <a:lnTo>
                  <a:pt x="12" y="8"/>
                </a:lnTo>
                <a:lnTo>
                  <a:pt x="11" y="10"/>
                </a:lnTo>
                <a:lnTo>
                  <a:pt x="8" y="11"/>
                </a:lnTo>
                <a:lnTo>
                  <a:pt x="5" y="13"/>
                </a:lnTo>
                <a:lnTo>
                  <a:pt x="4" y="11"/>
                </a:lnTo>
                <a:lnTo>
                  <a:pt x="1" y="10"/>
                </a:lnTo>
                <a:lnTo>
                  <a:pt x="0" y="8"/>
                </a:lnTo>
                <a:lnTo>
                  <a:pt x="0"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76" name="Freeform 903"/>
          <xdr:cNvSpPr>
            <a:spLocks/>
          </xdr:cNvSpPr>
        </xdr:nvSpPr>
        <xdr:spPr bwMode="auto">
          <a:xfrm flipH="1">
            <a:off x="2878" y="4732"/>
            <a:ext cx="7" cy="7"/>
          </a:xfrm>
          <a:custGeom>
            <a:avLst/>
            <a:gdLst>
              <a:gd name="T0" fmla="*/ 0 w 12"/>
              <a:gd name="T1" fmla="*/ 1 h 13"/>
              <a:gd name="T2" fmla="*/ 0 w 12"/>
              <a:gd name="T3" fmla="*/ 1 h 13"/>
              <a:gd name="T4" fmla="*/ 1 w 12"/>
              <a:gd name="T5" fmla="*/ 1 h 13"/>
              <a:gd name="T6" fmla="*/ 1 w 12"/>
              <a:gd name="T7" fmla="*/ 0 h 13"/>
              <a:gd name="T8" fmla="*/ 1 w 12"/>
              <a:gd name="T9" fmla="*/ 0 h 13"/>
              <a:gd name="T10" fmla="*/ 2 w 12"/>
              <a:gd name="T11" fmla="*/ 0 h 13"/>
              <a:gd name="T12" fmla="*/ 2 w 12"/>
              <a:gd name="T13" fmla="*/ 1 h 13"/>
              <a:gd name="T14" fmla="*/ 2 w 12"/>
              <a:gd name="T15" fmla="*/ 1 h 13"/>
              <a:gd name="T16" fmla="*/ 2 w 12"/>
              <a:gd name="T17" fmla="*/ 1 h 13"/>
              <a:gd name="T18" fmla="*/ 2 w 12"/>
              <a:gd name="T19" fmla="*/ 1 h 13"/>
              <a:gd name="T20" fmla="*/ 2 w 12"/>
              <a:gd name="T21" fmla="*/ 1 h 13"/>
              <a:gd name="T22" fmla="*/ 2 w 12"/>
              <a:gd name="T23" fmla="*/ 2 h 13"/>
              <a:gd name="T24" fmla="*/ 2 w 12"/>
              <a:gd name="T25" fmla="*/ 2 h 13"/>
              <a:gd name="T26" fmla="*/ 1 w 12"/>
              <a:gd name="T27" fmla="*/ 2 h 13"/>
              <a:gd name="T28" fmla="*/ 1 w 12"/>
              <a:gd name="T29" fmla="*/ 2 h 13"/>
              <a:gd name="T30" fmla="*/ 1 w 12"/>
              <a:gd name="T31" fmla="*/ 2 h 13"/>
              <a:gd name="T32" fmla="*/ 0 w 12"/>
              <a:gd name="T33" fmla="*/ 1 h 13"/>
              <a:gd name="T34" fmla="*/ 0 w 12"/>
              <a:gd name="T35" fmla="*/ 1 h 1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2" h="13">
                <a:moveTo>
                  <a:pt x="0" y="6"/>
                </a:moveTo>
                <a:lnTo>
                  <a:pt x="0" y="3"/>
                </a:lnTo>
                <a:lnTo>
                  <a:pt x="1" y="1"/>
                </a:lnTo>
                <a:lnTo>
                  <a:pt x="4" y="0"/>
                </a:lnTo>
                <a:lnTo>
                  <a:pt x="5" y="0"/>
                </a:lnTo>
                <a:lnTo>
                  <a:pt x="8" y="0"/>
                </a:lnTo>
                <a:lnTo>
                  <a:pt x="11" y="1"/>
                </a:lnTo>
                <a:lnTo>
                  <a:pt x="12" y="3"/>
                </a:lnTo>
                <a:lnTo>
                  <a:pt x="12" y="6"/>
                </a:lnTo>
                <a:lnTo>
                  <a:pt x="12" y="8"/>
                </a:lnTo>
                <a:lnTo>
                  <a:pt x="11" y="10"/>
                </a:lnTo>
                <a:lnTo>
                  <a:pt x="8" y="11"/>
                </a:lnTo>
                <a:lnTo>
                  <a:pt x="5" y="13"/>
                </a:lnTo>
                <a:lnTo>
                  <a:pt x="4" y="11"/>
                </a:lnTo>
                <a:lnTo>
                  <a:pt x="1" y="10"/>
                </a:lnTo>
                <a:lnTo>
                  <a:pt x="0" y="8"/>
                </a:lnTo>
                <a:lnTo>
                  <a:pt x="0" y="6"/>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77" name="Freeform 904"/>
          <xdr:cNvSpPr>
            <a:spLocks/>
          </xdr:cNvSpPr>
        </xdr:nvSpPr>
        <xdr:spPr bwMode="auto">
          <a:xfrm flipH="1">
            <a:off x="2855" y="4625"/>
            <a:ext cx="51" cy="21"/>
          </a:xfrm>
          <a:custGeom>
            <a:avLst/>
            <a:gdLst>
              <a:gd name="T0" fmla="*/ 3 w 91"/>
              <a:gd name="T1" fmla="*/ 0 h 36"/>
              <a:gd name="T2" fmla="*/ 2 w 91"/>
              <a:gd name="T3" fmla="*/ 0 h 36"/>
              <a:gd name="T4" fmla="*/ 2 w 91"/>
              <a:gd name="T5" fmla="*/ 1 h 36"/>
              <a:gd name="T6" fmla="*/ 1 w 91"/>
              <a:gd name="T7" fmla="*/ 1 h 36"/>
              <a:gd name="T8" fmla="*/ 1 w 91"/>
              <a:gd name="T9" fmla="*/ 1 h 36"/>
              <a:gd name="T10" fmla="*/ 1 w 91"/>
              <a:gd name="T11" fmla="*/ 1 h 36"/>
              <a:gd name="T12" fmla="*/ 1 w 91"/>
              <a:gd name="T13" fmla="*/ 2 h 36"/>
              <a:gd name="T14" fmla="*/ 0 w 91"/>
              <a:gd name="T15" fmla="*/ 3 h 36"/>
              <a:gd name="T16" fmla="*/ 0 w 91"/>
              <a:gd name="T17" fmla="*/ 4 h 36"/>
              <a:gd name="T18" fmla="*/ 0 w 91"/>
              <a:gd name="T19" fmla="*/ 4 h 36"/>
              <a:gd name="T20" fmla="*/ 1 w 91"/>
              <a:gd name="T21" fmla="*/ 5 h 36"/>
              <a:gd name="T22" fmla="*/ 1 w 91"/>
              <a:gd name="T23" fmla="*/ 5 h 36"/>
              <a:gd name="T24" fmla="*/ 1 w 91"/>
              <a:gd name="T25" fmla="*/ 6 h 36"/>
              <a:gd name="T26" fmla="*/ 1 w 91"/>
              <a:gd name="T27" fmla="*/ 6 h 36"/>
              <a:gd name="T28" fmla="*/ 2 w 91"/>
              <a:gd name="T29" fmla="*/ 7 h 36"/>
              <a:gd name="T30" fmla="*/ 2 w 91"/>
              <a:gd name="T31" fmla="*/ 7 h 36"/>
              <a:gd name="T32" fmla="*/ 3 w 91"/>
              <a:gd name="T33" fmla="*/ 7 h 36"/>
              <a:gd name="T34" fmla="*/ 13 w 91"/>
              <a:gd name="T35" fmla="*/ 7 h 36"/>
              <a:gd name="T36" fmla="*/ 13 w 91"/>
              <a:gd name="T37" fmla="*/ 7 h 36"/>
              <a:gd name="T38" fmla="*/ 14 w 91"/>
              <a:gd name="T39" fmla="*/ 7 h 36"/>
              <a:gd name="T40" fmla="*/ 15 w 91"/>
              <a:gd name="T41" fmla="*/ 6 h 36"/>
              <a:gd name="T42" fmla="*/ 15 w 91"/>
              <a:gd name="T43" fmla="*/ 6 h 36"/>
              <a:gd name="T44" fmla="*/ 15 w 91"/>
              <a:gd name="T45" fmla="*/ 5 h 36"/>
              <a:gd name="T46" fmla="*/ 16 w 91"/>
              <a:gd name="T47" fmla="*/ 5 h 36"/>
              <a:gd name="T48" fmla="*/ 16 w 91"/>
              <a:gd name="T49" fmla="*/ 4 h 36"/>
              <a:gd name="T50" fmla="*/ 16 w 91"/>
              <a:gd name="T51" fmla="*/ 4 h 36"/>
              <a:gd name="T52" fmla="*/ 16 w 91"/>
              <a:gd name="T53" fmla="*/ 4 h 36"/>
              <a:gd name="T54" fmla="*/ 16 w 91"/>
              <a:gd name="T55" fmla="*/ 3 h 36"/>
              <a:gd name="T56" fmla="*/ 16 w 91"/>
              <a:gd name="T57" fmla="*/ 2 h 36"/>
              <a:gd name="T58" fmla="*/ 15 w 91"/>
              <a:gd name="T59" fmla="*/ 1 h 36"/>
              <a:gd name="T60" fmla="*/ 15 w 91"/>
              <a:gd name="T61" fmla="*/ 1 h 36"/>
              <a:gd name="T62" fmla="*/ 15 w 91"/>
              <a:gd name="T63" fmla="*/ 1 h 36"/>
              <a:gd name="T64" fmla="*/ 14 w 91"/>
              <a:gd name="T65" fmla="*/ 1 h 36"/>
              <a:gd name="T66" fmla="*/ 13 w 91"/>
              <a:gd name="T67" fmla="*/ 0 h 36"/>
              <a:gd name="T68" fmla="*/ 13 w 91"/>
              <a:gd name="T69" fmla="*/ 0 h 36"/>
              <a:gd name="T70" fmla="*/ 13 w 91"/>
              <a:gd name="T71" fmla="*/ 0 h 36"/>
              <a:gd name="T72" fmla="*/ 3 w 91"/>
              <a:gd name="T73" fmla="*/ 0 h 36"/>
              <a:gd name="T74" fmla="*/ 3 w 91"/>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6">
                <a:moveTo>
                  <a:pt x="18" y="0"/>
                </a:moveTo>
                <a:lnTo>
                  <a:pt x="14" y="0"/>
                </a:lnTo>
                <a:lnTo>
                  <a:pt x="11" y="1"/>
                </a:lnTo>
                <a:lnTo>
                  <a:pt x="8" y="3"/>
                </a:lnTo>
                <a:lnTo>
                  <a:pt x="6" y="4"/>
                </a:lnTo>
                <a:lnTo>
                  <a:pt x="3" y="7"/>
                </a:lnTo>
                <a:lnTo>
                  <a:pt x="1" y="11"/>
                </a:lnTo>
                <a:lnTo>
                  <a:pt x="0" y="14"/>
                </a:lnTo>
                <a:lnTo>
                  <a:pt x="0" y="18"/>
                </a:lnTo>
                <a:lnTo>
                  <a:pt x="0" y="21"/>
                </a:lnTo>
                <a:lnTo>
                  <a:pt x="1" y="25"/>
                </a:lnTo>
                <a:lnTo>
                  <a:pt x="3" y="28"/>
                </a:lnTo>
                <a:lnTo>
                  <a:pt x="6" y="31"/>
                </a:lnTo>
                <a:lnTo>
                  <a:pt x="8" y="32"/>
                </a:lnTo>
                <a:lnTo>
                  <a:pt x="11" y="35"/>
                </a:lnTo>
                <a:lnTo>
                  <a:pt x="14" y="35"/>
                </a:lnTo>
                <a:lnTo>
                  <a:pt x="18" y="36"/>
                </a:lnTo>
                <a:lnTo>
                  <a:pt x="73" y="36"/>
                </a:lnTo>
                <a:lnTo>
                  <a:pt x="76" y="35"/>
                </a:lnTo>
                <a:lnTo>
                  <a:pt x="80" y="35"/>
                </a:lnTo>
                <a:lnTo>
                  <a:pt x="83" y="32"/>
                </a:lnTo>
                <a:lnTo>
                  <a:pt x="85" y="31"/>
                </a:lnTo>
                <a:lnTo>
                  <a:pt x="87" y="28"/>
                </a:lnTo>
                <a:lnTo>
                  <a:pt x="90" y="25"/>
                </a:lnTo>
                <a:lnTo>
                  <a:pt x="90" y="21"/>
                </a:lnTo>
                <a:lnTo>
                  <a:pt x="91" y="18"/>
                </a:lnTo>
                <a:lnTo>
                  <a:pt x="90" y="14"/>
                </a:lnTo>
                <a:lnTo>
                  <a:pt x="90" y="11"/>
                </a:lnTo>
                <a:lnTo>
                  <a:pt x="87" y="7"/>
                </a:lnTo>
                <a:lnTo>
                  <a:pt x="85" y="4"/>
                </a:lnTo>
                <a:lnTo>
                  <a:pt x="83" y="3"/>
                </a:lnTo>
                <a:lnTo>
                  <a:pt x="80" y="1"/>
                </a:lnTo>
                <a:lnTo>
                  <a:pt x="76" y="0"/>
                </a:lnTo>
                <a:lnTo>
                  <a:pt x="73"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78" name="Freeform 905"/>
          <xdr:cNvSpPr>
            <a:spLocks/>
          </xdr:cNvSpPr>
        </xdr:nvSpPr>
        <xdr:spPr bwMode="auto">
          <a:xfrm flipH="1">
            <a:off x="2855" y="4625"/>
            <a:ext cx="51" cy="21"/>
          </a:xfrm>
          <a:custGeom>
            <a:avLst/>
            <a:gdLst>
              <a:gd name="T0" fmla="*/ 3 w 91"/>
              <a:gd name="T1" fmla="*/ 0 h 36"/>
              <a:gd name="T2" fmla="*/ 2 w 91"/>
              <a:gd name="T3" fmla="*/ 0 h 36"/>
              <a:gd name="T4" fmla="*/ 2 w 91"/>
              <a:gd name="T5" fmla="*/ 1 h 36"/>
              <a:gd name="T6" fmla="*/ 1 w 91"/>
              <a:gd name="T7" fmla="*/ 1 h 36"/>
              <a:gd name="T8" fmla="*/ 1 w 91"/>
              <a:gd name="T9" fmla="*/ 1 h 36"/>
              <a:gd name="T10" fmla="*/ 1 w 91"/>
              <a:gd name="T11" fmla="*/ 1 h 36"/>
              <a:gd name="T12" fmla="*/ 1 w 91"/>
              <a:gd name="T13" fmla="*/ 2 h 36"/>
              <a:gd name="T14" fmla="*/ 0 w 91"/>
              <a:gd name="T15" fmla="*/ 3 h 36"/>
              <a:gd name="T16" fmla="*/ 0 w 91"/>
              <a:gd name="T17" fmla="*/ 4 h 36"/>
              <a:gd name="T18" fmla="*/ 0 w 91"/>
              <a:gd name="T19" fmla="*/ 4 h 36"/>
              <a:gd name="T20" fmla="*/ 1 w 91"/>
              <a:gd name="T21" fmla="*/ 5 h 36"/>
              <a:gd name="T22" fmla="*/ 1 w 91"/>
              <a:gd name="T23" fmla="*/ 5 h 36"/>
              <a:gd name="T24" fmla="*/ 1 w 91"/>
              <a:gd name="T25" fmla="*/ 6 h 36"/>
              <a:gd name="T26" fmla="*/ 1 w 91"/>
              <a:gd name="T27" fmla="*/ 6 h 36"/>
              <a:gd name="T28" fmla="*/ 2 w 91"/>
              <a:gd name="T29" fmla="*/ 7 h 36"/>
              <a:gd name="T30" fmla="*/ 2 w 91"/>
              <a:gd name="T31" fmla="*/ 7 h 36"/>
              <a:gd name="T32" fmla="*/ 3 w 91"/>
              <a:gd name="T33" fmla="*/ 7 h 36"/>
              <a:gd name="T34" fmla="*/ 13 w 91"/>
              <a:gd name="T35" fmla="*/ 7 h 36"/>
              <a:gd name="T36" fmla="*/ 13 w 91"/>
              <a:gd name="T37" fmla="*/ 7 h 36"/>
              <a:gd name="T38" fmla="*/ 14 w 91"/>
              <a:gd name="T39" fmla="*/ 7 h 36"/>
              <a:gd name="T40" fmla="*/ 15 w 91"/>
              <a:gd name="T41" fmla="*/ 6 h 36"/>
              <a:gd name="T42" fmla="*/ 15 w 91"/>
              <a:gd name="T43" fmla="*/ 6 h 36"/>
              <a:gd name="T44" fmla="*/ 15 w 91"/>
              <a:gd name="T45" fmla="*/ 5 h 36"/>
              <a:gd name="T46" fmla="*/ 16 w 91"/>
              <a:gd name="T47" fmla="*/ 5 h 36"/>
              <a:gd name="T48" fmla="*/ 16 w 91"/>
              <a:gd name="T49" fmla="*/ 4 h 36"/>
              <a:gd name="T50" fmla="*/ 16 w 91"/>
              <a:gd name="T51" fmla="*/ 4 h 36"/>
              <a:gd name="T52" fmla="*/ 16 w 91"/>
              <a:gd name="T53" fmla="*/ 4 h 36"/>
              <a:gd name="T54" fmla="*/ 16 w 91"/>
              <a:gd name="T55" fmla="*/ 3 h 36"/>
              <a:gd name="T56" fmla="*/ 16 w 91"/>
              <a:gd name="T57" fmla="*/ 2 h 36"/>
              <a:gd name="T58" fmla="*/ 15 w 91"/>
              <a:gd name="T59" fmla="*/ 1 h 36"/>
              <a:gd name="T60" fmla="*/ 15 w 91"/>
              <a:gd name="T61" fmla="*/ 1 h 36"/>
              <a:gd name="T62" fmla="*/ 15 w 91"/>
              <a:gd name="T63" fmla="*/ 1 h 36"/>
              <a:gd name="T64" fmla="*/ 14 w 91"/>
              <a:gd name="T65" fmla="*/ 1 h 36"/>
              <a:gd name="T66" fmla="*/ 13 w 91"/>
              <a:gd name="T67" fmla="*/ 0 h 36"/>
              <a:gd name="T68" fmla="*/ 13 w 91"/>
              <a:gd name="T69" fmla="*/ 0 h 36"/>
              <a:gd name="T70" fmla="*/ 13 w 91"/>
              <a:gd name="T71" fmla="*/ 0 h 36"/>
              <a:gd name="T72" fmla="*/ 3 w 91"/>
              <a:gd name="T73" fmla="*/ 0 h 36"/>
              <a:gd name="T74" fmla="*/ 3 w 91"/>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6">
                <a:moveTo>
                  <a:pt x="18" y="0"/>
                </a:moveTo>
                <a:lnTo>
                  <a:pt x="14" y="0"/>
                </a:lnTo>
                <a:lnTo>
                  <a:pt x="11" y="1"/>
                </a:lnTo>
                <a:lnTo>
                  <a:pt x="8" y="3"/>
                </a:lnTo>
                <a:lnTo>
                  <a:pt x="6" y="4"/>
                </a:lnTo>
                <a:lnTo>
                  <a:pt x="3" y="7"/>
                </a:lnTo>
                <a:lnTo>
                  <a:pt x="1" y="11"/>
                </a:lnTo>
                <a:lnTo>
                  <a:pt x="0" y="14"/>
                </a:lnTo>
                <a:lnTo>
                  <a:pt x="0" y="18"/>
                </a:lnTo>
                <a:lnTo>
                  <a:pt x="0" y="21"/>
                </a:lnTo>
                <a:lnTo>
                  <a:pt x="1" y="25"/>
                </a:lnTo>
                <a:lnTo>
                  <a:pt x="3" y="28"/>
                </a:lnTo>
                <a:lnTo>
                  <a:pt x="6" y="31"/>
                </a:lnTo>
                <a:lnTo>
                  <a:pt x="8" y="32"/>
                </a:lnTo>
                <a:lnTo>
                  <a:pt x="11" y="35"/>
                </a:lnTo>
                <a:lnTo>
                  <a:pt x="14" y="35"/>
                </a:lnTo>
                <a:lnTo>
                  <a:pt x="18" y="36"/>
                </a:lnTo>
                <a:lnTo>
                  <a:pt x="73" y="36"/>
                </a:lnTo>
                <a:lnTo>
                  <a:pt x="76" y="35"/>
                </a:lnTo>
                <a:lnTo>
                  <a:pt x="80" y="35"/>
                </a:lnTo>
                <a:lnTo>
                  <a:pt x="83" y="32"/>
                </a:lnTo>
                <a:lnTo>
                  <a:pt x="85" y="31"/>
                </a:lnTo>
                <a:lnTo>
                  <a:pt x="87" y="28"/>
                </a:lnTo>
                <a:lnTo>
                  <a:pt x="90" y="25"/>
                </a:lnTo>
                <a:lnTo>
                  <a:pt x="90" y="21"/>
                </a:lnTo>
                <a:lnTo>
                  <a:pt x="91" y="18"/>
                </a:lnTo>
                <a:lnTo>
                  <a:pt x="90" y="14"/>
                </a:lnTo>
                <a:lnTo>
                  <a:pt x="90" y="11"/>
                </a:lnTo>
                <a:lnTo>
                  <a:pt x="87" y="7"/>
                </a:lnTo>
                <a:lnTo>
                  <a:pt x="85" y="4"/>
                </a:lnTo>
                <a:lnTo>
                  <a:pt x="83" y="3"/>
                </a:lnTo>
                <a:lnTo>
                  <a:pt x="80" y="1"/>
                </a:lnTo>
                <a:lnTo>
                  <a:pt x="76" y="0"/>
                </a:lnTo>
                <a:lnTo>
                  <a:pt x="73"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79" name="Freeform 906"/>
          <xdr:cNvSpPr>
            <a:spLocks/>
          </xdr:cNvSpPr>
        </xdr:nvSpPr>
        <xdr:spPr bwMode="auto">
          <a:xfrm flipH="1">
            <a:off x="2855" y="4646"/>
            <a:ext cx="51" cy="21"/>
          </a:xfrm>
          <a:custGeom>
            <a:avLst/>
            <a:gdLst>
              <a:gd name="T0" fmla="*/ 3 w 91"/>
              <a:gd name="T1" fmla="*/ 0 h 35"/>
              <a:gd name="T2" fmla="*/ 2 w 91"/>
              <a:gd name="T3" fmla="*/ 0 h 35"/>
              <a:gd name="T4" fmla="*/ 2 w 91"/>
              <a:gd name="T5" fmla="*/ 1 h 35"/>
              <a:gd name="T6" fmla="*/ 1 w 91"/>
              <a:gd name="T7" fmla="*/ 1 h 35"/>
              <a:gd name="T8" fmla="*/ 1 w 91"/>
              <a:gd name="T9" fmla="*/ 1 h 35"/>
              <a:gd name="T10" fmla="*/ 1 w 91"/>
              <a:gd name="T11" fmla="*/ 1 h 35"/>
              <a:gd name="T12" fmla="*/ 1 w 91"/>
              <a:gd name="T13" fmla="*/ 2 h 35"/>
              <a:gd name="T14" fmla="*/ 0 w 91"/>
              <a:gd name="T15" fmla="*/ 3 h 35"/>
              <a:gd name="T16" fmla="*/ 0 w 91"/>
              <a:gd name="T17" fmla="*/ 4 h 35"/>
              <a:gd name="T18" fmla="*/ 0 w 91"/>
              <a:gd name="T19" fmla="*/ 5 h 35"/>
              <a:gd name="T20" fmla="*/ 1 w 91"/>
              <a:gd name="T21" fmla="*/ 5 h 35"/>
              <a:gd name="T22" fmla="*/ 1 w 91"/>
              <a:gd name="T23" fmla="*/ 6 h 35"/>
              <a:gd name="T24" fmla="*/ 1 w 91"/>
              <a:gd name="T25" fmla="*/ 7 h 35"/>
              <a:gd name="T26" fmla="*/ 1 w 91"/>
              <a:gd name="T27" fmla="*/ 7 h 35"/>
              <a:gd name="T28" fmla="*/ 2 w 91"/>
              <a:gd name="T29" fmla="*/ 7 h 35"/>
              <a:gd name="T30" fmla="*/ 2 w 91"/>
              <a:gd name="T31" fmla="*/ 8 h 35"/>
              <a:gd name="T32" fmla="*/ 3 w 91"/>
              <a:gd name="T33" fmla="*/ 8 h 35"/>
              <a:gd name="T34" fmla="*/ 13 w 91"/>
              <a:gd name="T35" fmla="*/ 8 h 35"/>
              <a:gd name="T36" fmla="*/ 13 w 91"/>
              <a:gd name="T37" fmla="*/ 8 h 35"/>
              <a:gd name="T38" fmla="*/ 14 w 91"/>
              <a:gd name="T39" fmla="*/ 7 h 35"/>
              <a:gd name="T40" fmla="*/ 15 w 91"/>
              <a:gd name="T41" fmla="*/ 7 h 35"/>
              <a:gd name="T42" fmla="*/ 15 w 91"/>
              <a:gd name="T43" fmla="*/ 7 h 35"/>
              <a:gd name="T44" fmla="*/ 15 w 91"/>
              <a:gd name="T45" fmla="*/ 6 h 35"/>
              <a:gd name="T46" fmla="*/ 16 w 91"/>
              <a:gd name="T47" fmla="*/ 5 h 35"/>
              <a:gd name="T48" fmla="*/ 16 w 91"/>
              <a:gd name="T49" fmla="*/ 5 h 35"/>
              <a:gd name="T50" fmla="*/ 16 w 91"/>
              <a:gd name="T51" fmla="*/ 4 h 35"/>
              <a:gd name="T52" fmla="*/ 16 w 91"/>
              <a:gd name="T53" fmla="*/ 4 h 35"/>
              <a:gd name="T54" fmla="*/ 16 w 91"/>
              <a:gd name="T55" fmla="*/ 3 h 35"/>
              <a:gd name="T56" fmla="*/ 16 w 91"/>
              <a:gd name="T57" fmla="*/ 2 h 35"/>
              <a:gd name="T58" fmla="*/ 15 w 91"/>
              <a:gd name="T59" fmla="*/ 1 h 35"/>
              <a:gd name="T60" fmla="*/ 15 w 91"/>
              <a:gd name="T61" fmla="*/ 1 h 35"/>
              <a:gd name="T62" fmla="*/ 15 w 91"/>
              <a:gd name="T63" fmla="*/ 1 h 35"/>
              <a:gd name="T64" fmla="*/ 14 w 91"/>
              <a:gd name="T65" fmla="*/ 1 h 35"/>
              <a:gd name="T66" fmla="*/ 13 w 91"/>
              <a:gd name="T67" fmla="*/ 0 h 35"/>
              <a:gd name="T68" fmla="*/ 13 w 91"/>
              <a:gd name="T69" fmla="*/ 0 h 35"/>
              <a:gd name="T70" fmla="*/ 13 w 91"/>
              <a:gd name="T71" fmla="*/ 0 h 35"/>
              <a:gd name="T72" fmla="*/ 3 w 91"/>
              <a:gd name="T73" fmla="*/ 0 h 35"/>
              <a:gd name="T74" fmla="*/ 3 w 91"/>
              <a:gd name="T75" fmla="*/ 0 h 35"/>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5">
                <a:moveTo>
                  <a:pt x="18" y="0"/>
                </a:moveTo>
                <a:lnTo>
                  <a:pt x="14" y="0"/>
                </a:lnTo>
                <a:lnTo>
                  <a:pt x="11" y="2"/>
                </a:lnTo>
                <a:lnTo>
                  <a:pt x="8" y="3"/>
                </a:lnTo>
                <a:lnTo>
                  <a:pt x="6" y="4"/>
                </a:lnTo>
                <a:lnTo>
                  <a:pt x="3" y="7"/>
                </a:lnTo>
                <a:lnTo>
                  <a:pt x="1" y="10"/>
                </a:lnTo>
                <a:lnTo>
                  <a:pt x="0" y="14"/>
                </a:lnTo>
                <a:lnTo>
                  <a:pt x="0" y="18"/>
                </a:lnTo>
                <a:lnTo>
                  <a:pt x="0" y="21"/>
                </a:lnTo>
                <a:lnTo>
                  <a:pt x="1" y="25"/>
                </a:lnTo>
                <a:lnTo>
                  <a:pt x="3" y="28"/>
                </a:lnTo>
                <a:lnTo>
                  <a:pt x="6" y="31"/>
                </a:lnTo>
                <a:lnTo>
                  <a:pt x="8" y="32"/>
                </a:lnTo>
                <a:lnTo>
                  <a:pt x="11" y="34"/>
                </a:lnTo>
                <a:lnTo>
                  <a:pt x="14" y="35"/>
                </a:lnTo>
                <a:lnTo>
                  <a:pt x="18" y="35"/>
                </a:lnTo>
                <a:lnTo>
                  <a:pt x="73" y="35"/>
                </a:lnTo>
                <a:lnTo>
                  <a:pt x="76" y="35"/>
                </a:lnTo>
                <a:lnTo>
                  <a:pt x="80" y="34"/>
                </a:lnTo>
                <a:lnTo>
                  <a:pt x="83" y="32"/>
                </a:lnTo>
                <a:lnTo>
                  <a:pt x="85" y="31"/>
                </a:lnTo>
                <a:lnTo>
                  <a:pt x="87" y="28"/>
                </a:lnTo>
                <a:lnTo>
                  <a:pt x="90" y="25"/>
                </a:lnTo>
                <a:lnTo>
                  <a:pt x="90" y="21"/>
                </a:lnTo>
                <a:lnTo>
                  <a:pt x="91" y="18"/>
                </a:lnTo>
                <a:lnTo>
                  <a:pt x="90" y="14"/>
                </a:lnTo>
                <a:lnTo>
                  <a:pt x="90" y="10"/>
                </a:lnTo>
                <a:lnTo>
                  <a:pt x="87" y="7"/>
                </a:lnTo>
                <a:lnTo>
                  <a:pt x="85" y="4"/>
                </a:lnTo>
                <a:lnTo>
                  <a:pt x="83" y="3"/>
                </a:lnTo>
                <a:lnTo>
                  <a:pt x="80" y="2"/>
                </a:lnTo>
                <a:lnTo>
                  <a:pt x="76" y="0"/>
                </a:lnTo>
                <a:lnTo>
                  <a:pt x="73"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0" name="Freeform 907"/>
          <xdr:cNvSpPr>
            <a:spLocks/>
          </xdr:cNvSpPr>
        </xdr:nvSpPr>
        <xdr:spPr bwMode="auto">
          <a:xfrm flipH="1">
            <a:off x="2855" y="4646"/>
            <a:ext cx="51" cy="21"/>
          </a:xfrm>
          <a:custGeom>
            <a:avLst/>
            <a:gdLst>
              <a:gd name="T0" fmla="*/ 3 w 91"/>
              <a:gd name="T1" fmla="*/ 0 h 35"/>
              <a:gd name="T2" fmla="*/ 2 w 91"/>
              <a:gd name="T3" fmla="*/ 0 h 35"/>
              <a:gd name="T4" fmla="*/ 2 w 91"/>
              <a:gd name="T5" fmla="*/ 1 h 35"/>
              <a:gd name="T6" fmla="*/ 1 w 91"/>
              <a:gd name="T7" fmla="*/ 1 h 35"/>
              <a:gd name="T8" fmla="*/ 1 w 91"/>
              <a:gd name="T9" fmla="*/ 1 h 35"/>
              <a:gd name="T10" fmla="*/ 1 w 91"/>
              <a:gd name="T11" fmla="*/ 1 h 35"/>
              <a:gd name="T12" fmla="*/ 1 w 91"/>
              <a:gd name="T13" fmla="*/ 2 h 35"/>
              <a:gd name="T14" fmla="*/ 0 w 91"/>
              <a:gd name="T15" fmla="*/ 3 h 35"/>
              <a:gd name="T16" fmla="*/ 0 w 91"/>
              <a:gd name="T17" fmla="*/ 4 h 35"/>
              <a:gd name="T18" fmla="*/ 0 w 91"/>
              <a:gd name="T19" fmla="*/ 5 h 35"/>
              <a:gd name="T20" fmla="*/ 1 w 91"/>
              <a:gd name="T21" fmla="*/ 5 h 35"/>
              <a:gd name="T22" fmla="*/ 1 w 91"/>
              <a:gd name="T23" fmla="*/ 6 h 35"/>
              <a:gd name="T24" fmla="*/ 1 w 91"/>
              <a:gd name="T25" fmla="*/ 7 h 35"/>
              <a:gd name="T26" fmla="*/ 1 w 91"/>
              <a:gd name="T27" fmla="*/ 7 h 35"/>
              <a:gd name="T28" fmla="*/ 2 w 91"/>
              <a:gd name="T29" fmla="*/ 7 h 35"/>
              <a:gd name="T30" fmla="*/ 2 w 91"/>
              <a:gd name="T31" fmla="*/ 8 h 35"/>
              <a:gd name="T32" fmla="*/ 3 w 91"/>
              <a:gd name="T33" fmla="*/ 8 h 35"/>
              <a:gd name="T34" fmla="*/ 13 w 91"/>
              <a:gd name="T35" fmla="*/ 8 h 35"/>
              <a:gd name="T36" fmla="*/ 13 w 91"/>
              <a:gd name="T37" fmla="*/ 8 h 35"/>
              <a:gd name="T38" fmla="*/ 14 w 91"/>
              <a:gd name="T39" fmla="*/ 7 h 35"/>
              <a:gd name="T40" fmla="*/ 15 w 91"/>
              <a:gd name="T41" fmla="*/ 7 h 35"/>
              <a:gd name="T42" fmla="*/ 15 w 91"/>
              <a:gd name="T43" fmla="*/ 7 h 35"/>
              <a:gd name="T44" fmla="*/ 15 w 91"/>
              <a:gd name="T45" fmla="*/ 6 h 35"/>
              <a:gd name="T46" fmla="*/ 16 w 91"/>
              <a:gd name="T47" fmla="*/ 5 h 35"/>
              <a:gd name="T48" fmla="*/ 16 w 91"/>
              <a:gd name="T49" fmla="*/ 5 h 35"/>
              <a:gd name="T50" fmla="*/ 16 w 91"/>
              <a:gd name="T51" fmla="*/ 4 h 35"/>
              <a:gd name="T52" fmla="*/ 16 w 91"/>
              <a:gd name="T53" fmla="*/ 4 h 35"/>
              <a:gd name="T54" fmla="*/ 16 w 91"/>
              <a:gd name="T55" fmla="*/ 3 h 35"/>
              <a:gd name="T56" fmla="*/ 16 w 91"/>
              <a:gd name="T57" fmla="*/ 2 h 35"/>
              <a:gd name="T58" fmla="*/ 15 w 91"/>
              <a:gd name="T59" fmla="*/ 1 h 35"/>
              <a:gd name="T60" fmla="*/ 15 w 91"/>
              <a:gd name="T61" fmla="*/ 1 h 35"/>
              <a:gd name="T62" fmla="*/ 15 w 91"/>
              <a:gd name="T63" fmla="*/ 1 h 35"/>
              <a:gd name="T64" fmla="*/ 14 w 91"/>
              <a:gd name="T65" fmla="*/ 1 h 35"/>
              <a:gd name="T66" fmla="*/ 13 w 91"/>
              <a:gd name="T67" fmla="*/ 0 h 35"/>
              <a:gd name="T68" fmla="*/ 13 w 91"/>
              <a:gd name="T69" fmla="*/ 0 h 35"/>
              <a:gd name="T70" fmla="*/ 13 w 91"/>
              <a:gd name="T71" fmla="*/ 0 h 35"/>
              <a:gd name="T72" fmla="*/ 3 w 91"/>
              <a:gd name="T73" fmla="*/ 0 h 35"/>
              <a:gd name="T74" fmla="*/ 3 w 91"/>
              <a:gd name="T75" fmla="*/ 0 h 35"/>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5">
                <a:moveTo>
                  <a:pt x="18" y="0"/>
                </a:moveTo>
                <a:lnTo>
                  <a:pt x="14" y="0"/>
                </a:lnTo>
                <a:lnTo>
                  <a:pt x="11" y="2"/>
                </a:lnTo>
                <a:lnTo>
                  <a:pt x="8" y="3"/>
                </a:lnTo>
                <a:lnTo>
                  <a:pt x="6" y="4"/>
                </a:lnTo>
                <a:lnTo>
                  <a:pt x="3" y="7"/>
                </a:lnTo>
                <a:lnTo>
                  <a:pt x="1" y="10"/>
                </a:lnTo>
                <a:lnTo>
                  <a:pt x="0" y="14"/>
                </a:lnTo>
                <a:lnTo>
                  <a:pt x="0" y="18"/>
                </a:lnTo>
                <a:lnTo>
                  <a:pt x="0" y="21"/>
                </a:lnTo>
                <a:lnTo>
                  <a:pt x="1" y="25"/>
                </a:lnTo>
                <a:lnTo>
                  <a:pt x="3" y="28"/>
                </a:lnTo>
                <a:lnTo>
                  <a:pt x="6" y="31"/>
                </a:lnTo>
                <a:lnTo>
                  <a:pt x="8" y="32"/>
                </a:lnTo>
                <a:lnTo>
                  <a:pt x="11" y="34"/>
                </a:lnTo>
                <a:lnTo>
                  <a:pt x="14" y="35"/>
                </a:lnTo>
                <a:lnTo>
                  <a:pt x="18" y="35"/>
                </a:lnTo>
                <a:lnTo>
                  <a:pt x="73" y="35"/>
                </a:lnTo>
                <a:lnTo>
                  <a:pt x="76" y="35"/>
                </a:lnTo>
                <a:lnTo>
                  <a:pt x="80" y="34"/>
                </a:lnTo>
                <a:lnTo>
                  <a:pt x="83" y="32"/>
                </a:lnTo>
                <a:lnTo>
                  <a:pt x="85" y="31"/>
                </a:lnTo>
                <a:lnTo>
                  <a:pt x="87" y="28"/>
                </a:lnTo>
                <a:lnTo>
                  <a:pt x="90" y="25"/>
                </a:lnTo>
                <a:lnTo>
                  <a:pt x="90" y="21"/>
                </a:lnTo>
                <a:lnTo>
                  <a:pt x="91" y="18"/>
                </a:lnTo>
                <a:lnTo>
                  <a:pt x="90" y="14"/>
                </a:lnTo>
                <a:lnTo>
                  <a:pt x="90" y="10"/>
                </a:lnTo>
                <a:lnTo>
                  <a:pt x="87" y="7"/>
                </a:lnTo>
                <a:lnTo>
                  <a:pt x="85" y="4"/>
                </a:lnTo>
                <a:lnTo>
                  <a:pt x="83" y="3"/>
                </a:lnTo>
                <a:lnTo>
                  <a:pt x="80" y="2"/>
                </a:lnTo>
                <a:lnTo>
                  <a:pt x="76" y="0"/>
                </a:lnTo>
                <a:lnTo>
                  <a:pt x="73"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1" name="Freeform 908"/>
          <xdr:cNvSpPr>
            <a:spLocks/>
          </xdr:cNvSpPr>
        </xdr:nvSpPr>
        <xdr:spPr bwMode="auto">
          <a:xfrm flipH="1">
            <a:off x="2855" y="4667"/>
            <a:ext cx="51" cy="22"/>
          </a:xfrm>
          <a:custGeom>
            <a:avLst/>
            <a:gdLst>
              <a:gd name="T0" fmla="*/ 3 w 91"/>
              <a:gd name="T1" fmla="*/ 0 h 37"/>
              <a:gd name="T2" fmla="*/ 2 w 91"/>
              <a:gd name="T3" fmla="*/ 1 h 37"/>
              <a:gd name="T4" fmla="*/ 2 w 91"/>
              <a:gd name="T5" fmla="*/ 1 h 37"/>
              <a:gd name="T6" fmla="*/ 1 w 91"/>
              <a:gd name="T7" fmla="*/ 1 h 37"/>
              <a:gd name="T8" fmla="*/ 1 w 91"/>
              <a:gd name="T9" fmla="*/ 1 h 37"/>
              <a:gd name="T10" fmla="*/ 1 w 91"/>
              <a:gd name="T11" fmla="*/ 2 h 37"/>
              <a:gd name="T12" fmla="*/ 1 w 91"/>
              <a:gd name="T13" fmla="*/ 2 h 37"/>
              <a:gd name="T14" fmla="*/ 0 w 91"/>
              <a:gd name="T15" fmla="*/ 4 h 37"/>
              <a:gd name="T16" fmla="*/ 0 w 91"/>
              <a:gd name="T17" fmla="*/ 4 h 37"/>
              <a:gd name="T18" fmla="*/ 0 w 91"/>
              <a:gd name="T19" fmla="*/ 5 h 37"/>
              <a:gd name="T20" fmla="*/ 1 w 91"/>
              <a:gd name="T21" fmla="*/ 5 h 37"/>
              <a:gd name="T22" fmla="*/ 1 w 91"/>
              <a:gd name="T23" fmla="*/ 7 h 37"/>
              <a:gd name="T24" fmla="*/ 1 w 91"/>
              <a:gd name="T25" fmla="*/ 7 h 37"/>
              <a:gd name="T26" fmla="*/ 1 w 91"/>
              <a:gd name="T27" fmla="*/ 7 h 37"/>
              <a:gd name="T28" fmla="*/ 2 w 91"/>
              <a:gd name="T29" fmla="*/ 7 h 37"/>
              <a:gd name="T30" fmla="*/ 2 w 91"/>
              <a:gd name="T31" fmla="*/ 8 h 37"/>
              <a:gd name="T32" fmla="*/ 3 w 91"/>
              <a:gd name="T33" fmla="*/ 8 h 37"/>
              <a:gd name="T34" fmla="*/ 13 w 91"/>
              <a:gd name="T35" fmla="*/ 8 h 37"/>
              <a:gd name="T36" fmla="*/ 13 w 91"/>
              <a:gd name="T37" fmla="*/ 8 h 37"/>
              <a:gd name="T38" fmla="*/ 14 w 91"/>
              <a:gd name="T39" fmla="*/ 7 h 37"/>
              <a:gd name="T40" fmla="*/ 15 w 91"/>
              <a:gd name="T41" fmla="*/ 7 h 37"/>
              <a:gd name="T42" fmla="*/ 15 w 91"/>
              <a:gd name="T43" fmla="*/ 7 h 37"/>
              <a:gd name="T44" fmla="*/ 15 w 91"/>
              <a:gd name="T45" fmla="*/ 7 h 37"/>
              <a:gd name="T46" fmla="*/ 16 w 91"/>
              <a:gd name="T47" fmla="*/ 5 h 37"/>
              <a:gd name="T48" fmla="*/ 16 w 91"/>
              <a:gd name="T49" fmla="*/ 5 h 37"/>
              <a:gd name="T50" fmla="*/ 16 w 91"/>
              <a:gd name="T51" fmla="*/ 4 h 37"/>
              <a:gd name="T52" fmla="*/ 16 w 91"/>
              <a:gd name="T53" fmla="*/ 4 h 37"/>
              <a:gd name="T54" fmla="*/ 16 w 91"/>
              <a:gd name="T55" fmla="*/ 4 h 37"/>
              <a:gd name="T56" fmla="*/ 16 w 91"/>
              <a:gd name="T57" fmla="*/ 2 h 37"/>
              <a:gd name="T58" fmla="*/ 15 w 91"/>
              <a:gd name="T59" fmla="*/ 2 h 37"/>
              <a:gd name="T60" fmla="*/ 15 w 91"/>
              <a:gd name="T61" fmla="*/ 1 h 37"/>
              <a:gd name="T62" fmla="*/ 15 w 91"/>
              <a:gd name="T63" fmla="*/ 1 h 37"/>
              <a:gd name="T64" fmla="*/ 14 w 91"/>
              <a:gd name="T65" fmla="*/ 1 h 37"/>
              <a:gd name="T66" fmla="*/ 13 w 91"/>
              <a:gd name="T67" fmla="*/ 1 h 37"/>
              <a:gd name="T68" fmla="*/ 13 w 91"/>
              <a:gd name="T69" fmla="*/ 0 h 37"/>
              <a:gd name="T70" fmla="*/ 13 w 91"/>
              <a:gd name="T71" fmla="*/ 0 h 37"/>
              <a:gd name="T72" fmla="*/ 13 w 91"/>
              <a:gd name="T73" fmla="*/ 0 h 37"/>
              <a:gd name="T74" fmla="*/ 3 w 91"/>
              <a:gd name="T75" fmla="*/ 0 h 37"/>
              <a:gd name="T76" fmla="*/ 3 w 91"/>
              <a:gd name="T77" fmla="*/ 0 h 3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37">
                <a:moveTo>
                  <a:pt x="18" y="0"/>
                </a:moveTo>
                <a:lnTo>
                  <a:pt x="14" y="2"/>
                </a:lnTo>
                <a:lnTo>
                  <a:pt x="11" y="2"/>
                </a:lnTo>
                <a:lnTo>
                  <a:pt x="8" y="4"/>
                </a:lnTo>
                <a:lnTo>
                  <a:pt x="6" y="6"/>
                </a:lnTo>
                <a:lnTo>
                  <a:pt x="3" y="9"/>
                </a:lnTo>
                <a:lnTo>
                  <a:pt x="1" y="11"/>
                </a:lnTo>
                <a:lnTo>
                  <a:pt x="0" y="16"/>
                </a:lnTo>
                <a:lnTo>
                  <a:pt x="0" y="18"/>
                </a:lnTo>
                <a:lnTo>
                  <a:pt x="0" y="23"/>
                </a:lnTo>
                <a:lnTo>
                  <a:pt x="1" y="25"/>
                </a:lnTo>
                <a:lnTo>
                  <a:pt x="3" y="30"/>
                </a:lnTo>
                <a:lnTo>
                  <a:pt x="6" y="32"/>
                </a:lnTo>
                <a:lnTo>
                  <a:pt x="8" y="34"/>
                </a:lnTo>
                <a:lnTo>
                  <a:pt x="11" y="35"/>
                </a:lnTo>
                <a:lnTo>
                  <a:pt x="14" y="37"/>
                </a:lnTo>
                <a:lnTo>
                  <a:pt x="18" y="37"/>
                </a:lnTo>
                <a:lnTo>
                  <a:pt x="73" y="37"/>
                </a:lnTo>
                <a:lnTo>
                  <a:pt x="76" y="37"/>
                </a:lnTo>
                <a:lnTo>
                  <a:pt x="80" y="35"/>
                </a:lnTo>
                <a:lnTo>
                  <a:pt x="83" y="34"/>
                </a:lnTo>
                <a:lnTo>
                  <a:pt x="85" y="32"/>
                </a:lnTo>
                <a:lnTo>
                  <a:pt x="87" y="30"/>
                </a:lnTo>
                <a:lnTo>
                  <a:pt x="90" y="25"/>
                </a:lnTo>
                <a:lnTo>
                  <a:pt x="90" y="23"/>
                </a:lnTo>
                <a:lnTo>
                  <a:pt x="91" y="18"/>
                </a:lnTo>
                <a:lnTo>
                  <a:pt x="90" y="16"/>
                </a:lnTo>
                <a:lnTo>
                  <a:pt x="90" y="11"/>
                </a:lnTo>
                <a:lnTo>
                  <a:pt x="87" y="9"/>
                </a:lnTo>
                <a:lnTo>
                  <a:pt x="85" y="6"/>
                </a:lnTo>
                <a:lnTo>
                  <a:pt x="83" y="4"/>
                </a:lnTo>
                <a:lnTo>
                  <a:pt x="80" y="2"/>
                </a:lnTo>
                <a:lnTo>
                  <a:pt x="76" y="2"/>
                </a:lnTo>
                <a:lnTo>
                  <a:pt x="73"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2" name="Freeform 909"/>
          <xdr:cNvSpPr>
            <a:spLocks/>
          </xdr:cNvSpPr>
        </xdr:nvSpPr>
        <xdr:spPr bwMode="auto">
          <a:xfrm flipH="1">
            <a:off x="2855" y="4667"/>
            <a:ext cx="51" cy="22"/>
          </a:xfrm>
          <a:custGeom>
            <a:avLst/>
            <a:gdLst>
              <a:gd name="T0" fmla="*/ 3 w 91"/>
              <a:gd name="T1" fmla="*/ 0 h 37"/>
              <a:gd name="T2" fmla="*/ 2 w 91"/>
              <a:gd name="T3" fmla="*/ 1 h 37"/>
              <a:gd name="T4" fmla="*/ 2 w 91"/>
              <a:gd name="T5" fmla="*/ 1 h 37"/>
              <a:gd name="T6" fmla="*/ 1 w 91"/>
              <a:gd name="T7" fmla="*/ 1 h 37"/>
              <a:gd name="T8" fmla="*/ 1 w 91"/>
              <a:gd name="T9" fmla="*/ 1 h 37"/>
              <a:gd name="T10" fmla="*/ 1 w 91"/>
              <a:gd name="T11" fmla="*/ 2 h 37"/>
              <a:gd name="T12" fmla="*/ 1 w 91"/>
              <a:gd name="T13" fmla="*/ 2 h 37"/>
              <a:gd name="T14" fmla="*/ 0 w 91"/>
              <a:gd name="T15" fmla="*/ 4 h 37"/>
              <a:gd name="T16" fmla="*/ 0 w 91"/>
              <a:gd name="T17" fmla="*/ 4 h 37"/>
              <a:gd name="T18" fmla="*/ 0 w 91"/>
              <a:gd name="T19" fmla="*/ 5 h 37"/>
              <a:gd name="T20" fmla="*/ 1 w 91"/>
              <a:gd name="T21" fmla="*/ 5 h 37"/>
              <a:gd name="T22" fmla="*/ 1 w 91"/>
              <a:gd name="T23" fmla="*/ 7 h 37"/>
              <a:gd name="T24" fmla="*/ 1 w 91"/>
              <a:gd name="T25" fmla="*/ 7 h 37"/>
              <a:gd name="T26" fmla="*/ 1 w 91"/>
              <a:gd name="T27" fmla="*/ 7 h 37"/>
              <a:gd name="T28" fmla="*/ 2 w 91"/>
              <a:gd name="T29" fmla="*/ 7 h 37"/>
              <a:gd name="T30" fmla="*/ 2 w 91"/>
              <a:gd name="T31" fmla="*/ 8 h 37"/>
              <a:gd name="T32" fmla="*/ 3 w 91"/>
              <a:gd name="T33" fmla="*/ 8 h 37"/>
              <a:gd name="T34" fmla="*/ 13 w 91"/>
              <a:gd name="T35" fmla="*/ 8 h 37"/>
              <a:gd name="T36" fmla="*/ 13 w 91"/>
              <a:gd name="T37" fmla="*/ 8 h 37"/>
              <a:gd name="T38" fmla="*/ 14 w 91"/>
              <a:gd name="T39" fmla="*/ 7 h 37"/>
              <a:gd name="T40" fmla="*/ 15 w 91"/>
              <a:gd name="T41" fmla="*/ 7 h 37"/>
              <a:gd name="T42" fmla="*/ 15 w 91"/>
              <a:gd name="T43" fmla="*/ 7 h 37"/>
              <a:gd name="T44" fmla="*/ 15 w 91"/>
              <a:gd name="T45" fmla="*/ 7 h 37"/>
              <a:gd name="T46" fmla="*/ 16 w 91"/>
              <a:gd name="T47" fmla="*/ 5 h 37"/>
              <a:gd name="T48" fmla="*/ 16 w 91"/>
              <a:gd name="T49" fmla="*/ 5 h 37"/>
              <a:gd name="T50" fmla="*/ 16 w 91"/>
              <a:gd name="T51" fmla="*/ 4 h 37"/>
              <a:gd name="T52" fmla="*/ 16 w 91"/>
              <a:gd name="T53" fmla="*/ 4 h 37"/>
              <a:gd name="T54" fmla="*/ 16 w 91"/>
              <a:gd name="T55" fmla="*/ 4 h 37"/>
              <a:gd name="T56" fmla="*/ 16 w 91"/>
              <a:gd name="T57" fmla="*/ 2 h 37"/>
              <a:gd name="T58" fmla="*/ 15 w 91"/>
              <a:gd name="T59" fmla="*/ 2 h 37"/>
              <a:gd name="T60" fmla="*/ 15 w 91"/>
              <a:gd name="T61" fmla="*/ 1 h 37"/>
              <a:gd name="T62" fmla="*/ 15 w 91"/>
              <a:gd name="T63" fmla="*/ 1 h 37"/>
              <a:gd name="T64" fmla="*/ 14 w 91"/>
              <a:gd name="T65" fmla="*/ 1 h 37"/>
              <a:gd name="T66" fmla="*/ 13 w 91"/>
              <a:gd name="T67" fmla="*/ 1 h 37"/>
              <a:gd name="T68" fmla="*/ 13 w 91"/>
              <a:gd name="T69" fmla="*/ 0 h 37"/>
              <a:gd name="T70" fmla="*/ 13 w 91"/>
              <a:gd name="T71" fmla="*/ 0 h 37"/>
              <a:gd name="T72" fmla="*/ 13 w 91"/>
              <a:gd name="T73" fmla="*/ 0 h 37"/>
              <a:gd name="T74" fmla="*/ 3 w 91"/>
              <a:gd name="T75" fmla="*/ 0 h 37"/>
              <a:gd name="T76" fmla="*/ 3 w 91"/>
              <a:gd name="T77" fmla="*/ 0 h 37"/>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91" h="37">
                <a:moveTo>
                  <a:pt x="18" y="0"/>
                </a:moveTo>
                <a:lnTo>
                  <a:pt x="14" y="2"/>
                </a:lnTo>
                <a:lnTo>
                  <a:pt x="11" y="2"/>
                </a:lnTo>
                <a:lnTo>
                  <a:pt x="8" y="4"/>
                </a:lnTo>
                <a:lnTo>
                  <a:pt x="6" y="6"/>
                </a:lnTo>
                <a:lnTo>
                  <a:pt x="3" y="9"/>
                </a:lnTo>
                <a:lnTo>
                  <a:pt x="1" y="11"/>
                </a:lnTo>
                <a:lnTo>
                  <a:pt x="0" y="16"/>
                </a:lnTo>
                <a:lnTo>
                  <a:pt x="0" y="18"/>
                </a:lnTo>
                <a:lnTo>
                  <a:pt x="0" y="23"/>
                </a:lnTo>
                <a:lnTo>
                  <a:pt x="1" y="25"/>
                </a:lnTo>
                <a:lnTo>
                  <a:pt x="3" y="30"/>
                </a:lnTo>
                <a:lnTo>
                  <a:pt x="6" y="32"/>
                </a:lnTo>
                <a:lnTo>
                  <a:pt x="8" y="34"/>
                </a:lnTo>
                <a:lnTo>
                  <a:pt x="11" y="35"/>
                </a:lnTo>
                <a:lnTo>
                  <a:pt x="14" y="37"/>
                </a:lnTo>
                <a:lnTo>
                  <a:pt x="18" y="37"/>
                </a:lnTo>
                <a:lnTo>
                  <a:pt x="73" y="37"/>
                </a:lnTo>
                <a:lnTo>
                  <a:pt x="76" y="37"/>
                </a:lnTo>
                <a:lnTo>
                  <a:pt x="80" y="35"/>
                </a:lnTo>
                <a:lnTo>
                  <a:pt x="83" y="34"/>
                </a:lnTo>
                <a:lnTo>
                  <a:pt x="85" y="32"/>
                </a:lnTo>
                <a:lnTo>
                  <a:pt x="87" y="30"/>
                </a:lnTo>
                <a:lnTo>
                  <a:pt x="90" y="25"/>
                </a:lnTo>
                <a:lnTo>
                  <a:pt x="90" y="23"/>
                </a:lnTo>
                <a:lnTo>
                  <a:pt x="91" y="18"/>
                </a:lnTo>
                <a:lnTo>
                  <a:pt x="90" y="16"/>
                </a:lnTo>
                <a:lnTo>
                  <a:pt x="90" y="11"/>
                </a:lnTo>
                <a:lnTo>
                  <a:pt x="87" y="9"/>
                </a:lnTo>
                <a:lnTo>
                  <a:pt x="85" y="6"/>
                </a:lnTo>
                <a:lnTo>
                  <a:pt x="83" y="4"/>
                </a:lnTo>
                <a:lnTo>
                  <a:pt x="80" y="2"/>
                </a:lnTo>
                <a:lnTo>
                  <a:pt x="76" y="2"/>
                </a:lnTo>
                <a:lnTo>
                  <a:pt x="73"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3" name="Freeform 910"/>
          <xdr:cNvSpPr>
            <a:spLocks/>
          </xdr:cNvSpPr>
        </xdr:nvSpPr>
        <xdr:spPr bwMode="auto">
          <a:xfrm flipH="1">
            <a:off x="2855" y="4689"/>
            <a:ext cx="51" cy="22"/>
          </a:xfrm>
          <a:custGeom>
            <a:avLst/>
            <a:gdLst>
              <a:gd name="T0" fmla="*/ 3 w 91"/>
              <a:gd name="T1" fmla="*/ 0 h 36"/>
              <a:gd name="T2" fmla="*/ 2 w 91"/>
              <a:gd name="T3" fmla="*/ 1 h 36"/>
              <a:gd name="T4" fmla="*/ 2 w 91"/>
              <a:gd name="T5" fmla="*/ 1 h 36"/>
              <a:gd name="T6" fmla="*/ 1 w 91"/>
              <a:gd name="T7" fmla="*/ 1 h 36"/>
              <a:gd name="T8" fmla="*/ 1 w 91"/>
              <a:gd name="T9" fmla="*/ 1 h 36"/>
              <a:gd name="T10" fmla="*/ 1 w 91"/>
              <a:gd name="T11" fmla="*/ 2 h 36"/>
              <a:gd name="T12" fmla="*/ 1 w 91"/>
              <a:gd name="T13" fmla="*/ 2 h 36"/>
              <a:gd name="T14" fmla="*/ 0 w 91"/>
              <a:gd name="T15" fmla="*/ 4 h 36"/>
              <a:gd name="T16" fmla="*/ 0 w 91"/>
              <a:gd name="T17" fmla="*/ 4 h 36"/>
              <a:gd name="T18" fmla="*/ 0 w 91"/>
              <a:gd name="T19" fmla="*/ 5 h 36"/>
              <a:gd name="T20" fmla="*/ 1 w 91"/>
              <a:gd name="T21" fmla="*/ 6 h 36"/>
              <a:gd name="T22" fmla="*/ 1 w 91"/>
              <a:gd name="T23" fmla="*/ 6 h 36"/>
              <a:gd name="T24" fmla="*/ 1 w 91"/>
              <a:gd name="T25" fmla="*/ 7 h 36"/>
              <a:gd name="T26" fmla="*/ 1 w 91"/>
              <a:gd name="T27" fmla="*/ 7 h 36"/>
              <a:gd name="T28" fmla="*/ 2 w 91"/>
              <a:gd name="T29" fmla="*/ 8 h 36"/>
              <a:gd name="T30" fmla="*/ 2 w 91"/>
              <a:gd name="T31" fmla="*/ 8 h 36"/>
              <a:gd name="T32" fmla="*/ 3 w 91"/>
              <a:gd name="T33" fmla="*/ 8 h 36"/>
              <a:gd name="T34" fmla="*/ 13 w 91"/>
              <a:gd name="T35" fmla="*/ 8 h 36"/>
              <a:gd name="T36" fmla="*/ 13 w 91"/>
              <a:gd name="T37" fmla="*/ 8 h 36"/>
              <a:gd name="T38" fmla="*/ 14 w 91"/>
              <a:gd name="T39" fmla="*/ 8 h 36"/>
              <a:gd name="T40" fmla="*/ 15 w 91"/>
              <a:gd name="T41" fmla="*/ 7 h 36"/>
              <a:gd name="T42" fmla="*/ 15 w 91"/>
              <a:gd name="T43" fmla="*/ 7 h 36"/>
              <a:gd name="T44" fmla="*/ 15 w 91"/>
              <a:gd name="T45" fmla="*/ 6 h 36"/>
              <a:gd name="T46" fmla="*/ 16 w 91"/>
              <a:gd name="T47" fmla="*/ 6 h 36"/>
              <a:gd name="T48" fmla="*/ 16 w 91"/>
              <a:gd name="T49" fmla="*/ 5 h 36"/>
              <a:gd name="T50" fmla="*/ 16 w 91"/>
              <a:gd name="T51" fmla="*/ 4 h 36"/>
              <a:gd name="T52" fmla="*/ 16 w 91"/>
              <a:gd name="T53" fmla="*/ 4 h 36"/>
              <a:gd name="T54" fmla="*/ 16 w 91"/>
              <a:gd name="T55" fmla="*/ 4 h 36"/>
              <a:gd name="T56" fmla="*/ 16 w 91"/>
              <a:gd name="T57" fmla="*/ 2 h 36"/>
              <a:gd name="T58" fmla="*/ 15 w 91"/>
              <a:gd name="T59" fmla="*/ 2 h 36"/>
              <a:gd name="T60" fmla="*/ 15 w 91"/>
              <a:gd name="T61" fmla="*/ 1 h 36"/>
              <a:gd name="T62" fmla="*/ 15 w 91"/>
              <a:gd name="T63" fmla="*/ 1 h 36"/>
              <a:gd name="T64" fmla="*/ 14 w 91"/>
              <a:gd name="T65" fmla="*/ 1 h 36"/>
              <a:gd name="T66" fmla="*/ 13 w 91"/>
              <a:gd name="T67" fmla="*/ 1 h 36"/>
              <a:gd name="T68" fmla="*/ 13 w 91"/>
              <a:gd name="T69" fmla="*/ 0 h 36"/>
              <a:gd name="T70" fmla="*/ 13 w 91"/>
              <a:gd name="T71" fmla="*/ 0 h 36"/>
              <a:gd name="T72" fmla="*/ 3 w 91"/>
              <a:gd name="T73" fmla="*/ 0 h 36"/>
              <a:gd name="T74" fmla="*/ 3 w 91"/>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6">
                <a:moveTo>
                  <a:pt x="18" y="0"/>
                </a:moveTo>
                <a:lnTo>
                  <a:pt x="14" y="1"/>
                </a:lnTo>
                <a:lnTo>
                  <a:pt x="11" y="1"/>
                </a:lnTo>
                <a:lnTo>
                  <a:pt x="8" y="4"/>
                </a:lnTo>
                <a:lnTo>
                  <a:pt x="6" y="5"/>
                </a:lnTo>
                <a:lnTo>
                  <a:pt x="3" y="8"/>
                </a:lnTo>
                <a:lnTo>
                  <a:pt x="1" y="11"/>
                </a:lnTo>
                <a:lnTo>
                  <a:pt x="0" y="15"/>
                </a:lnTo>
                <a:lnTo>
                  <a:pt x="0" y="18"/>
                </a:lnTo>
                <a:lnTo>
                  <a:pt x="0" y="22"/>
                </a:lnTo>
                <a:lnTo>
                  <a:pt x="1" y="25"/>
                </a:lnTo>
                <a:lnTo>
                  <a:pt x="3" y="28"/>
                </a:lnTo>
                <a:lnTo>
                  <a:pt x="6" y="30"/>
                </a:lnTo>
                <a:lnTo>
                  <a:pt x="8" y="33"/>
                </a:lnTo>
                <a:lnTo>
                  <a:pt x="11" y="35"/>
                </a:lnTo>
                <a:lnTo>
                  <a:pt x="14" y="36"/>
                </a:lnTo>
                <a:lnTo>
                  <a:pt x="18" y="36"/>
                </a:lnTo>
                <a:lnTo>
                  <a:pt x="73" y="36"/>
                </a:lnTo>
                <a:lnTo>
                  <a:pt x="76" y="36"/>
                </a:lnTo>
                <a:lnTo>
                  <a:pt x="80" y="35"/>
                </a:lnTo>
                <a:lnTo>
                  <a:pt x="83" y="33"/>
                </a:lnTo>
                <a:lnTo>
                  <a:pt x="85" y="30"/>
                </a:lnTo>
                <a:lnTo>
                  <a:pt x="87" y="28"/>
                </a:lnTo>
                <a:lnTo>
                  <a:pt x="90" y="25"/>
                </a:lnTo>
                <a:lnTo>
                  <a:pt x="90" y="22"/>
                </a:lnTo>
                <a:lnTo>
                  <a:pt x="91" y="18"/>
                </a:lnTo>
                <a:lnTo>
                  <a:pt x="90" y="15"/>
                </a:lnTo>
                <a:lnTo>
                  <a:pt x="90" y="11"/>
                </a:lnTo>
                <a:lnTo>
                  <a:pt x="87" y="8"/>
                </a:lnTo>
                <a:lnTo>
                  <a:pt x="85" y="5"/>
                </a:lnTo>
                <a:lnTo>
                  <a:pt x="83" y="4"/>
                </a:lnTo>
                <a:lnTo>
                  <a:pt x="80" y="1"/>
                </a:lnTo>
                <a:lnTo>
                  <a:pt x="76" y="1"/>
                </a:lnTo>
                <a:lnTo>
                  <a:pt x="73" y="0"/>
                </a:lnTo>
                <a:lnTo>
                  <a:pt x="18"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4" name="Freeform 911"/>
          <xdr:cNvSpPr>
            <a:spLocks/>
          </xdr:cNvSpPr>
        </xdr:nvSpPr>
        <xdr:spPr bwMode="auto">
          <a:xfrm flipH="1">
            <a:off x="2855" y="4689"/>
            <a:ext cx="51" cy="22"/>
          </a:xfrm>
          <a:custGeom>
            <a:avLst/>
            <a:gdLst>
              <a:gd name="T0" fmla="*/ 3 w 91"/>
              <a:gd name="T1" fmla="*/ 0 h 36"/>
              <a:gd name="T2" fmla="*/ 2 w 91"/>
              <a:gd name="T3" fmla="*/ 1 h 36"/>
              <a:gd name="T4" fmla="*/ 2 w 91"/>
              <a:gd name="T5" fmla="*/ 1 h 36"/>
              <a:gd name="T6" fmla="*/ 1 w 91"/>
              <a:gd name="T7" fmla="*/ 1 h 36"/>
              <a:gd name="T8" fmla="*/ 1 w 91"/>
              <a:gd name="T9" fmla="*/ 1 h 36"/>
              <a:gd name="T10" fmla="*/ 1 w 91"/>
              <a:gd name="T11" fmla="*/ 2 h 36"/>
              <a:gd name="T12" fmla="*/ 1 w 91"/>
              <a:gd name="T13" fmla="*/ 2 h 36"/>
              <a:gd name="T14" fmla="*/ 0 w 91"/>
              <a:gd name="T15" fmla="*/ 4 h 36"/>
              <a:gd name="T16" fmla="*/ 0 w 91"/>
              <a:gd name="T17" fmla="*/ 4 h 36"/>
              <a:gd name="T18" fmla="*/ 0 w 91"/>
              <a:gd name="T19" fmla="*/ 5 h 36"/>
              <a:gd name="T20" fmla="*/ 1 w 91"/>
              <a:gd name="T21" fmla="*/ 6 h 36"/>
              <a:gd name="T22" fmla="*/ 1 w 91"/>
              <a:gd name="T23" fmla="*/ 6 h 36"/>
              <a:gd name="T24" fmla="*/ 1 w 91"/>
              <a:gd name="T25" fmla="*/ 7 h 36"/>
              <a:gd name="T26" fmla="*/ 1 w 91"/>
              <a:gd name="T27" fmla="*/ 7 h 36"/>
              <a:gd name="T28" fmla="*/ 2 w 91"/>
              <a:gd name="T29" fmla="*/ 8 h 36"/>
              <a:gd name="T30" fmla="*/ 2 w 91"/>
              <a:gd name="T31" fmla="*/ 8 h 36"/>
              <a:gd name="T32" fmla="*/ 3 w 91"/>
              <a:gd name="T33" fmla="*/ 8 h 36"/>
              <a:gd name="T34" fmla="*/ 13 w 91"/>
              <a:gd name="T35" fmla="*/ 8 h 36"/>
              <a:gd name="T36" fmla="*/ 13 w 91"/>
              <a:gd name="T37" fmla="*/ 8 h 36"/>
              <a:gd name="T38" fmla="*/ 14 w 91"/>
              <a:gd name="T39" fmla="*/ 8 h 36"/>
              <a:gd name="T40" fmla="*/ 15 w 91"/>
              <a:gd name="T41" fmla="*/ 7 h 36"/>
              <a:gd name="T42" fmla="*/ 15 w 91"/>
              <a:gd name="T43" fmla="*/ 7 h 36"/>
              <a:gd name="T44" fmla="*/ 15 w 91"/>
              <a:gd name="T45" fmla="*/ 6 h 36"/>
              <a:gd name="T46" fmla="*/ 16 w 91"/>
              <a:gd name="T47" fmla="*/ 6 h 36"/>
              <a:gd name="T48" fmla="*/ 16 w 91"/>
              <a:gd name="T49" fmla="*/ 5 h 36"/>
              <a:gd name="T50" fmla="*/ 16 w 91"/>
              <a:gd name="T51" fmla="*/ 4 h 36"/>
              <a:gd name="T52" fmla="*/ 16 w 91"/>
              <a:gd name="T53" fmla="*/ 4 h 36"/>
              <a:gd name="T54" fmla="*/ 16 w 91"/>
              <a:gd name="T55" fmla="*/ 4 h 36"/>
              <a:gd name="T56" fmla="*/ 16 w 91"/>
              <a:gd name="T57" fmla="*/ 2 h 36"/>
              <a:gd name="T58" fmla="*/ 15 w 91"/>
              <a:gd name="T59" fmla="*/ 2 h 36"/>
              <a:gd name="T60" fmla="*/ 15 w 91"/>
              <a:gd name="T61" fmla="*/ 1 h 36"/>
              <a:gd name="T62" fmla="*/ 15 w 91"/>
              <a:gd name="T63" fmla="*/ 1 h 36"/>
              <a:gd name="T64" fmla="*/ 14 w 91"/>
              <a:gd name="T65" fmla="*/ 1 h 36"/>
              <a:gd name="T66" fmla="*/ 13 w 91"/>
              <a:gd name="T67" fmla="*/ 1 h 36"/>
              <a:gd name="T68" fmla="*/ 13 w 91"/>
              <a:gd name="T69" fmla="*/ 0 h 36"/>
              <a:gd name="T70" fmla="*/ 13 w 91"/>
              <a:gd name="T71" fmla="*/ 0 h 36"/>
              <a:gd name="T72" fmla="*/ 3 w 91"/>
              <a:gd name="T73" fmla="*/ 0 h 36"/>
              <a:gd name="T74" fmla="*/ 3 w 91"/>
              <a:gd name="T75" fmla="*/ 0 h 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91" h="36">
                <a:moveTo>
                  <a:pt x="18" y="0"/>
                </a:moveTo>
                <a:lnTo>
                  <a:pt x="14" y="1"/>
                </a:lnTo>
                <a:lnTo>
                  <a:pt x="11" y="1"/>
                </a:lnTo>
                <a:lnTo>
                  <a:pt x="8" y="4"/>
                </a:lnTo>
                <a:lnTo>
                  <a:pt x="6" y="5"/>
                </a:lnTo>
                <a:lnTo>
                  <a:pt x="3" y="8"/>
                </a:lnTo>
                <a:lnTo>
                  <a:pt x="1" y="11"/>
                </a:lnTo>
                <a:lnTo>
                  <a:pt x="0" y="15"/>
                </a:lnTo>
                <a:lnTo>
                  <a:pt x="0" y="18"/>
                </a:lnTo>
                <a:lnTo>
                  <a:pt x="0" y="22"/>
                </a:lnTo>
                <a:lnTo>
                  <a:pt x="1" y="25"/>
                </a:lnTo>
                <a:lnTo>
                  <a:pt x="3" y="28"/>
                </a:lnTo>
                <a:lnTo>
                  <a:pt x="6" y="30"/>
                </a:lnTo>
                <a:lnTo>
                  <a:pt x="8" y="33"/>
                </a:lnTo>
                <a:lnTo>
                  <a:pt x="11" y="35"/>
                </a:lnTo>
                <a:lnTo>
                  <a:pt x="14" y="36"/>
                </a:lnTo>
                <a:lnTo>
                  <a:pt x="18" y="36"/>
                </a:lnTo>
                <a:lnTo>
                  <a:pt x="73" y="36"/>
                </a:lnTo>
                <a:lnTo>
                  <a:pt x="76" y="36"/>
                </a:lnTo>
                <a:lnTo>
                  <a:pt x="80" y="35"/>
                </a:lnTo>
                <a:lnTo>
                  <a:pt x="83" y="33"/>
                </a:lnTo>
                <a:lnTo>
                  <a:pt x="85" y="30"/>
                </a:lnTo>
                <a:lnTo>
                  <a:pt x="87" y="28"/>
                </a:lnTo>
                <a:lnTo>
                  <a:pt x="90" y="25"/>
                </a:lnTo>
                <a:lnTo>
                  <a:pt x="90" y="22"/>
                </a:lnTo>
                <a:lnTo>
                  <a:pt x="91" y="18"/>
                </a:lnTo>
                <a:lnTo>
                  <a:pt x="90" y="15"/>
                </a:lnTo>
                <a:lnTo>
                  <a:pt x="90" y="11"/>
                </a:lnTo>
                <a:lnTo>
                  <a:pt x="87" y="8"/>
                </a:lnTo>
                <a:lnTo>
                  <a:pt x="85" y="5"/>
                </a:lnTo>
                <a:lnTo>
                  <a:pt x="83" y="4"/>
                </a:lnTo>
                <a:lnTo>
                  <a:pt x="80" y="1"/>
                </a:lnTo>
                <a:lnTo>
                  <a:pt x="76" y="1"/>
                </a:lnTo>
                <a:lnTo>
                  <a:pt x="73" y="0"/>
                </a:lnTo>
                <a:lnTo>
                  <a:pt x="18" y="0"/>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5" name="Freeform 912"/>
          <xdr:cNvSpPr>
            <a:spLocks/>
          </xdr:cNvSpPr>
        </xdr:nvSpPr>
        <xdr:spPr bwMode="auto">
          <a:xfrm flipH="1">
            <a:off x="3107" y="4700"/>
            <a:ext cx="69" cy="53"/>
          </a:xfrm>
          <a:custGeom>
            <a:avLst/>
            <a:gdLst>
              <a:gd name="T0" fmla="*/ 21 w 125"/>
              <a:gd name="T1" fmla="*/ 11 h 88"/>
              <a:gd name="T2" fmla="*/ 21 w 125"/>
              <a:gd name="T3" fmla="*/ 12 h 88"/>
              <a:gd name="T4" fmla="*/ 21 w 125"/>
              <a:gd name="T5" fmla="*/ 13 h 88"/>
              <a:gd name="T6" fmla="*/ 20 w 125"/>
              <a:gd name="T7" fmla="*/ 14 h 88"/>
              <a:gd name="T8" fmla="*/ 20 w 125"/>
              <a:gd name="T9" fmla="*/ 14 h 88"/>
              <a:gd name="T10" fmla="*/ 20 w 125"/>
              <a:gd name="T11" fmla="*/ 15 h 88"/>
              <a:gd name="T12" fmla="*/ 19 w 125"/>
              <a:gd name="T13" fmla="*/ 16 h 88"/>
              <a:gd name="T14" fmla="*/ 19 w 125"/>
              <a:gd name="T15" fmla="*/ 17 h 88"/>
              <a:gd name="T16" fmla="*/ 19 w 125"/>
              <a:gd name="T17" fmla="*/ 17 h 88"/>
              <a:gd name="T18" fmla="*/ 17 w 125"/>
              <a:gd name="T19" fmla="*/ 18 h 88"/>
              <a:gd name="T20" fmla="*/ 15 w 125"/>
              <a:gd name="T21" fmla="*/ 19 h 88"/>
              <a:gd name="T22" fmla="*/ 14 w 125"/>
              <a:gd name="T23" fmla="*/ 19 h 88"/>
              <a:gd name="T24" fmla="*/ 13 w 125"/>
              <a:gd name="T25" fmla="*/ 19 h 88"/>
              <a:gd name="T26" fmla="*/ 12 w 125"/>
              <a:gd name="T27" fmla="*/ 19 h 88"/>
              <a:gd name="T28" fmla="*/ 12 w 125"/>
              <a:gd name="T29" fmla="*/ 19 h 88"/>
              <a:gd name="T30" fmla="*/ 12 w 125"/>
              <a:gd name="T31" fmla="*/ 19 h 88"/>
              <a:gd name="T32" fmla="*/ 11 w 125"/>
              <a:gd name="T33" fmla="*/ 19 h 88"/>
              <a:gd name="T34" fmla="*/ 10 w 125"/>
              <a:gd name="T35" fmla="*/ 19 h 88"/>
              <a:gd name="T36" fmla="*/ 10 w 125"/>
              <a:gd name="T37" fmla="*/ 18 h 88"/>
              <a:gd name="T38" fmla="*/ 9 w 125"/>
              <a:gd name="T39" fmla="*/ 17 h 88"/>
              <a:gd name="T40" fmla="*/ 9 w 125"/>
              <a:gd name="T41" fmla="*/ 17 h 88"/>
              <a:gd name="T42" fmla="*/ 8 w 125"/>
              <a:gd name="T43" fmla="*/ 16 h 88"/>
              <a:gd name="T44" fmla="*/ 8 w 125"/>
              <a:gd name="T45" fmla="*/ 14 h 88"/>
              <a:gd name="T46" fmla="*/ 7 w 125"/>
              <a:gd name="T47" fmla="*/ 13 h 88"/>
              <a:gd name="T48" fmla="*/ 7 w 125"/>
              <a:gd name="T49" fmla="*/ 12 h 88"/>
              <a:gd name="T50" fmla="*/ 7 w 125"/>
              <a:gd name="T51" fmla="*/ 11 h 88"/>
              <a:gd name="T52" fmla="*/ 7 w 125"/>
              <a:gd name="T53" fmla="*/ 10 h 88"/>
              <a:gd name="T54" fmla="*/ 6 w 125"/>
              <a:gd name="T55" fmla="*/ 7 h 88"/>
              <a:gd name="T56" fmla="*/ 6 w 125"/>
              <a:gd name="T57" fmla="*/ 5 h 88"/>
              <a:gd name="T58" fmla="*/ 6 w 125"/>
              <a:gd name="T59" fmla="*/ 4 h 88"/>
              <a:gd name="T60" fmla="*/ 6 w 125"/>
              <a:gd name="T61" fmla="*/ 4 h 88"/>
              <a:gd name="T62" fmla="*/ 6 w 125"/>
              <a:gd name="T63" fmla="*/ 4 h 88"/>
              <a:gd name="T64" fmla="*/ 6 w 125"/>
              <a:gd name="T65" fmla="*/ 3 h 88"/>
              <a:gd name="T66" fmla="*/ 6 w 125"/>
              <a:gd name="T67" fmla="*/ 2 h 88"/>
              <a:gd name="T68" fmla="*/ 5 w 125"/>
              <a:gd name="T69" fmla="*/ 1 h 88"/>
              <a:gd name="T70" fmla="*/ 4 w 125"/>
              <a:gd name="T71" fmla="*/ 1 h 88"/>
              <a:gd name="T72" fmla="*/ 3 w 125"/>
              <a:gd name="T73" fmla="*/ 1 h 88"/>
              <a:gd name="T74" fmla="*/ 2 w 125"/>
              <a:gd name="T75" fmla="*/ 1 h 88"/>
              <a:gd name="T76" fmla="*/ 1 w 125"/>
              <a:gd name="T77" fmla="*/ 0 h 88"/>
              <a:gd name="T78" fmla="*/ 0 w 125"/>
              <a:gd name="T79" fmla="*/ 0 h 88"/>
              <a:gd name="T80" fmla="*/ 0 w 125"/>
              <a:gd name="T81" fmla="*/ 0 h 88"/>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25" h="88">
                <a:moveTo>
                  <a:pt x="125" y="53"/>
                </a:moveTo>
                <a:lnTo>
                  <a:pt x="124" y="56"/>
                </a:lnTo>
                <a:lnTo>
                  <a:pt x="124" y="60"/>
                </a:lnTo>
                <a:lnTo>
                  <a:pt x="122" y="63"/>
                </a:lnTo>
                <a:lnTo>
                  <a:pt x="121" y="66"/>
                </a:lnTo>
                <a:lnTo>
                  <a:pt x="118" y="70"/>
                </a:lnTo>
                <a:lnTo>
                  <a:pt x="115" y="73"/>
                </a:lnTo>
                <a:lnTo>
                  <a:pt x="112" y="76"/>
                </a:lnTo>
                <a:lnTo>
                  <a:pt x="110" y="77"/>
                </a:lnTo>
                <a:lnTo>
                  <a:pt x="101" y="81"/>
                </a:lnTo>
                <a:lnTo>
                  <a:pt x="93" y="86"/>
                </a:lnTo>
                <a:lnTo>
                  <a:pt x="82" y="87"/>
                </a:lnTo>
                <a:lnTo>
                  <a:pt x="77" y="88"/>
                </a:lnTo>
                <a:lnTo>
                  <a:pt x="72" y="88"/>
                </a:lnTo>
                <a:lnTo>
                  <a:pt x="68" y="88"/>
                </a:lnTo>
                <a:lnTo>
                  <a:pt x="65" y="87"/>
                </a:lnTo>
                <a:lnTo>
                  <a:pt x="61" y="84"/>
                </a:lnTo>
                <a:lnTo>
                  <a:pt x="58" y="83"/>
                </a:lnTo>
                <a:lnTo>
                  <a:pt x="55" y="80"/>
                </a:lnTo>
                <a:lnTo>
                  <a:pt x="52" y="76"/>
                </a:lnTo>
                <a:lnTo>
                  <a:pt x="49" y="72"/>
                </a:lnTo>
                <a:lnTo>
                  <a:pt x="47" y="67"/>
                </a:lnTo>
                <a:lnTo>
                  <a:pt x="44" y="62"/>
                </a:lnTo>
                <a:lnTo>
                  <a:pt x="42" y="56"/>
                </a:lnTo>
                <a:lnTo>
                  <a:pt x="41" y="51"/>
                </a:lnTo>
                <a:lnTo>
                  <a:pt x="40" y="45"/>
                </a:lnTo>
                <a:lnTo>
                  <a:pt x="37" y="31"/>
                </a:lnTo>
                <a:lnTo>
                  <a:pt x="37" y="24"/>
                </a:lnTo>
                <a:lnTo>
                  <a:pt x="37" y="17"/>
                </a:lnTo>
                <a:lnTo>
                  <a:pt x="35" y="16"/>
                </a:lnTo>
                <a:lnTo>
                  <a:pt x="35" y="14"/>
                </a:lnTo>
                <a:lnTo>
                  <a:pt x="34" y="10"/>
                </a:lnTo>
                <a:lnTo>
                  <a:pt x="30" y="7"/>
                </a:lnTo>
                <a:lnTo>
                  <a:pt x="26" y="4"/>
                </a:lnTo>
                <a:lnTo>
                  <a:pt x="20" y="3"/>
                </a:lnTo>
                <a:lnTo>
                  <a:pt x="14" y="2"/>
                </a:lnTo>
                <a:lnTo>
                  <a:pt x="7" y="0"/>
                </a:lnTo>
                <a:lnTo>
                  <a:pt x="0" y="0"/>
                </a:lnTo>
              </a:path>
            </a:pathLst>
          </a:custGeom>
          <a:noFill/>
          <a:ln w="6350">
            <a:solidFill>
              <a:srgbClr val="969696"/>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6" name="Freeform 913"/>
          <xdr:cNvSpPr>
            <a:spLocks/>
          </xdr:cNvSpPr>
        </xdr:nvSpPr>
        <xdr:spPr bwMode="auto">
          <a:xfrm flipH="1">
            <a:off x="2979" y="4706"/>
            <a:ext cx="40" cy="47"/>
          </a:xfrm>
          <a:custGeom>
            <a:avLst/>
            <a:gdLst>
              <a:gd name="T0" fmla="*/ 12 w 72"/>
              <a:gd name="T1" fmla="*/ 10 h 78"/>
              <a:gd name="T2" fmla="*/ 12 w 72"/>
              <a:gd name="T3" fmla="*/ 10 h 78"/>
              <a:gd name="T4" fmla="*/ 12 w 72"/>
              <a:gd name="T5" fmla="*/ 11 h 78"/>
              <a:gd name="T6" fmla="*/ 12 w 72"/>
              <a:gd name="T7" fmla="*/ 12 h 78"/>
              <a:gd name="T8" fmla="*/ 12 w 72"/>
              <a:gd name="T9" fmla="*/ 14 h 78"/>
              <a:gd name="T10" fmla="*/ 11 w 72"/>
              <a:gd name="T11" fmla="*/ 14 h 78"/>
              <a:gd name="T12" fmla="*/ 9 w 72"/>
              <a:gd name="T13" fmla="*/ 16 h 78"/>
              <a:gd name="T14" fmla="*/ 8 w 72"/>
              <a:gd name="T15" fmla="*/ 17 h 78"/>
              <a:gd name="T16" fmla="*/ 7 w 72"/>
              <a:gd name="T17" fmla="*/ 17 h 78"/>
              <a:gd name="T18" fmla="*/ 7 w 72"/>
              <a:gd name="T19" fmla="*/ 17 h 78"/>
              <a:gd name="T20" fmla="*/ 7 w 72"/>
              <a:gd name="T21" fmla="*/ 17 h 78"/>
              <a:gd name="T22" fmla="*/ 7 w 72"/>
              <a:gd name="T23" fmla="*/ 17 h 78"/>
              <a:gd name="T24" fmla="*/ 6 w 72"/>
              <a:gd name="T25" fmla="*/ 17 h 78"/>
              <a:gd name="T26" fmla="*/ 5 w 72"/>
              <a:gd name="T27" fmla="*/ 17 h 78"/>
              <a:gd name="T28" fmla="*/ 4 w 72"/>
              <a:gd name="T29" fmla="*/ 16 h 78"/>
              <a:gd name="T30" fmla="*/ 4 w 72"/>
              <a:gd name="T31" fmla="*/ 16 h 78"/>
              <a:gd name="T32" fmla="*/ 3 w 72"/>
              <a:gd name="T33" fmla="*/ 15 h 78"/>
              <a:gd name="T34" fmla="*/ 3 w 72"/>
              <a:gd name="T35" fmla="*/ 14 h 78"/>
              <a:gd name="T36" fmla="*/ 2 w 72"/>
              <a:gd name="T37" fmla="*/ 13 h 78"/>
              <a:gd name="T38" fmla="*/ 2 w 72"/>
              <a:gd name="T39" fmla="*/ 12 h 78"/>
              <a:gd name="T40" fmla="*/ 2 w 72"/>
              <a:gd name="T41" fmla="*/ 11 h 78"/>
              <a:gd name="T42" fmla="*/ 1 w 72"/>
              <a:gd name="T43" fmla="*/ 10 h 78"/>
              <a:gd name="T44" fmla="*/ 1 w 72"/>
              <a:gd name="T45" fmla="*/ 8 h 78"/>
              <a:gd name="T46" fmla="*/ 1 w 72"/>
              <a:gd name="T47" fmla="*/ 7 h 78"/>
              <a:gd name="T48" fmla="*/ 1 w 72"/>
              <a:gd name="T49" fmla="*/ 3 h 78"/>
              <a:gd name="T50" fmla="*/ 1 w 72"/>
              <a:gd name="T51" fmla="*/ 2 h 78"/>
              <a:gd name="T52" fmla="*/ 0 w 72"/>
              <a:gd name="T53" fmla="*/ 0 h 78"/>
              <a:gd name="T54" fmla="*/ 0 w 72"/>
              <a:gd name="T55" fmla="*/ 0 h 78"/>
              <a:gd name="T56" fmla="*/ 0 w 72"/>
              <a:gd name="T57" fmla="*/ 1 h 7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2" h="78">
                <a:moveTo>
                  <a:pt x="72" y="43"/>
                </a:moveTo>
                <a:lnTo>
                  <a:pt x="72" y="46"/>
                </a:lnTo>
                <a:lnTo>
                  <a:pt x="70" y="50"/>
                </a:lnTo>
                <a:lnTo>
                  <a:pt x="69" y="56"/>
                </a:lnTo>
                <a:lnTo>
                  <a:pt x="66" y="63"/>
                </a:lnTo>
                <a:lnTo>
                  <a:pt x="62" y="67"/>
                </a:lnTo>
                <a:lnTo>
                  <a:pt x="56" y="71"/>
                </a:lnTo>
                <a:lnTo>
                  <a:pt x="49" y="76"/>
                </a:lnTo>
                <a:lnTo>
                  <a:pt x="44" y="77"/>
                </a:lnTo>
                <a:lnTo>
                  <a:pt x="39" y="78"/>
                </a:lnTo>
                <a:lnTo>
                  <a:pt x="37" y="78"/>
                </a:lnTo>
                <a:lnTo>
                  <a:pt x="32" y="77"/>
                </a:lnTo>
                <a:lnTo>
                  <a:pt x="30" y="77"/>
                </a:lnTo>
                <a:lnTo>
                  <a:pt x="25" y="74"/>
                </a:lnTo>
                <a:lnTo>
                  <a:pt x="23" y="71"/>
                </a:lnTo>
                <a:lnTo>
                  <a:pt x="20" y="69"/>
                </a:lnTo>
                <a:lnTo>
                  <a:pt x="17" y="64"/>
                </a:lnTo>
                <a:lnTo>
                  <a:pt x="14" y="60"/>
                </a:lnTo>
                <a:lnTo>
                  <a:pt x="11" y="55"/>
                </a:lnTo>
                <a:lnTo>
                  <a:pt x="9" y="50"/>
                </a:lnTo>
                <a:lnTo>
                  <a:pt x="7" y="43"/>
                </a:lnTo>
                <a:lnTo>
                  <a:pt x="4" y="38"/>
                </a:lnTo>
                <a:lnTo>
                  <a:pt x="3" y="31"/>
                </a:lnTo>
                <a:lnTo>
                  <a:pt x="2" y="15"/>
                </a:lnTo>
                <a:lnTo>
                  <a:pt x="2" y="8"/>
                </a:lnTo>
                <a:lnTo>
                  <a:pt x="0" y="0"/>
                </a:lnTo>
                <a:lnTo>
                  <a:pt x="0" y="7"/>
                </a:lnTo>
              </a:path>
            </a:pathLst>
          </a:custGeom>
          <a:noFill/>
          <a:ln w="6350">
            <a:solidFill>
              <a:srgbClr val="969696"/>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7" name="Freeform 914"/>
          <xdr:cNvSpPr>
            <a:spLocks/>
          </xdr:cNvSpPr>
        </xdr:nvSpPr>
        <xdr:spPr bwMode="auto">
          <a:xfrm flipH="1">
            <a:off x="2881" y="4711"/>
            <a:ext cx="35" cy="42"/>
          </a:xfrm>
          <a:custGeom>
            <a:avLst/>
            <a:gdLst>
              <a:gd name="T0" fmla="*/ 11 w 63"/>
              <a:gd name="T1" fmla="*/ 9 h 71"/>
              <a:gd name="T2" fmla="*/ 11 w 63"/>
              <a:gd name="T3" fmla="*/ 9 h 71"/>
              <a:gd name="T4" fmla="*/ 11 w 63"/>
              <a:gd name="T5" fmla="*/ 10 h 71"/>
              <a:gd name="T6" fmla="*/ 10 w 63"/>
              <a:gd name="T7" fmla="*/ 11 h 71"/>
              <a:gd name="T8" fmla="*/ 10 w 63"/>
              <a:gd name="T9" fmla="*/ 12 h 71"/>
              <a:gd name="T10" fmla="*/ 9 w 63"/>
              <a:gd name="T11" fmla="*/ 13 h 71"/>
              <a:gd name="T12" fmla="*/ 8 w 63"/>
              <a:gd name="T13" fmla="*/ 14 h 71"/>
              <a:gd name="T14" fmla="*/ 7 w 63"/>
              <a:gd name="T15" fmla="*/ 14 h 71"/>
              <a:gd name="T16" fmla="*/ 6 w 63"/>
              <a:gd name="T17" fmla="*/ 14 h 71"/>
              <a:gd name="T18" fmla="*/ 5 w 63"/>
              <a:gd name="T19" fmla="*/ 15 h 71"/>
              <a:gd name="T20" fmla="*/ 5 w 63"/>
              <a:gd name="T21" fmla="*/ 15 h 71"/>
              <a:gd name="T22" fmla="*/ 4 w 63"/>
              <a:gd name="T23" fmla="*/ 15 h 71"/>
              <a:gd name="T24" fmla="*/ 4 w 63"/>
              <a:gd name="T25" fmla="*/ 14 h 71"/>
              <a:gd name="T26" fmla="*/ 3 w 63"/>
              <a:gd name="T27" fmla="*/ 14 h 71"/>
              <a:gd name="T28" fmla="*/ 3 w 63"/>
              <a:gd name="T29" fmla="*/ 14 h 71"/>
              <a:gd name="T30" fmla="*/ 2 w 63"/>
              <a:gd name="T31" fmla="*/ 13 h 71"/>
              <a:gd name="T32" fmla="*/ 2 w 63"/>
              <a:gd name="T33" fmla="*/ 13 h 71"/>
              <a:gd name="T34" fmla="*/ 2 w 63"/>
              <a:gd name="T35" fmla="*/ 12 h 71"/>
              <a:gd name="T36" fmla="*/ 1 w 63"/>
              <a:gd name="T37" fmla="*/ 12 h 71"/>
              <a:gd name="T38" fmla="*/ 1 w 63"/>
              <a:gd name="T39" fmla="*/ 10 h 71"/>
              <a:gd name="T40" fmla="*/ 1 w 63"/>
              <a:gd name="T41" fmla="*/ 8 h 71"/>
              <a:gd name="T42" fmla="*/ 0 w 63"/>
              <a:gd name="T43" fmla="*/ 6 h 71"/>
              <a:gd name="T44" fmla="*/ 0 w 63"/>
              <a:gd name="T45" fmla="*/ 4 h 71"/>
              <a:gd name="T46" fmla="*/ 0 w 63"/>
              <a:gd name="T47" fmla="*/ 4 h 71"/>
              <a:gd name="T48" fmla="*/ 0 w 63"/>
              <a:gd name="T49" fmla="*/ 0 h 7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3" h="71">
                <a:moveTo>
                  <a:pt x="63" y="43"/>
                </a:moveTo>
                <a:lnTo>
                  <a:pt x="63" y="46"/>
                </a:lnTo>
                <a:lnTo>
                  <a:pt x="63" y="49"/>
                </a:lnTo>
                <a:lnTo>
                  <a:pt x="60" y="53"/>
                </a:lnTo>
                <a:lnTo>
                  <a:pt x="57" y="59"/>
                </a:lnTo>
                <a:lnTo>
                  <a:pt x="53" y="63"/>
                </a:lnTo>
                <a:lnTo>
                  <a:pt x="47" y="66"/>
                </a:lnTo>
                <a:lnTo>
                  <a:pt x="42" y="69"/>
                </a:lnTo>
                <a:lnTo>
                  <a:pt x="35" y="70"/>
                </a:lnTo>
                <a:lnTo>
                  <a:pt x="28" y="71"/>
                </a:lnTo>
                <a:lnTo>
                  <a:pt x="25" y="71"/>
                </a:lnTo>
                <a:lnTo>
                  <a:pt x="22" y="70"/>
                </a:lnTo>
                <a:lnTo>
                  <a:pt x="19" y="69"/>
                </a:lnTo>
                <a:lnTo>
                  <a:pt x="17" y="67"/>
                </a:lnTo>
                <a:lnTo>
                  <a:pt x="14" y="64"/>
                </a:lnTo>
                <a:lnTo>
                  <a:pt x="12" y="62"/>
                </a:lnTo>
                <a:lnTo>
                  <a:pt x="10" y="59"/>
                </a:lnTo>
                <a:lnTo>
                  <a:pt x="8" y="56"/>
                </a:lnTo>
                <a:lnTo>
                  <a:pt x="4" y="48"/>
                </a:lnTo>
                <a:lnTo>
                  <a:pt x="1" y="39"/>
                </a:lnTo>
                <a:lnTo>
                  <a:pt x="0" y="29"/>
                </a:lnTo>
                <a:lnTo>
                  <a:pt x="0" y="18"/>
                </a:lnTo>
                <a:lnTo>
                  <a:pt x="0" y="0"/>
                </a:lnTo>
              </a:path>
            </a:pathLst>
          </a:custGeom>
          <a:noFill/>
          <a:ln w="6350">
            <a:solidFill>
              <a:srgbClr val="969696"/>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8" name="Line 915"/>
          <xdr:cNvSpPr>
            <a:spLocks noChangeShapeType="1"/>
          </xdr:cNvSpPr>
        </xdr:nvSpPr>
        <xdr:spPr bwMode="auto">
          <a:xfrm flipH="1" flipV="1">
            <a:off x="3019" y="4686"/>
            <a:ext cx="0" cy="25"/>
          </a:xfrm>
          <a:prstGeom prst="line">
            <a:avLst/>
          </a:prstGeom>
          <a:noFill/>
          <a:ln w="6350">
            <a:solidFill>
              <a:srgbClr val="969696"/>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89" name="Freeform 916"/>
          <xdr:cNvSpPr>
            <a:spLocks/>
          </xdr:cNvSpPr>
        </xdr:nvSpPr>
        <xdr:spPr bwMode="auto">
          <a:xfrm flipH="1">
            <a:off x="2916" y="4683"/>
            <a:ext cx="43" cy="28"/>
          </a:xfrm>
          <a:custGeom>
            <a:avLst/>
            <a:gdLst>
              <a:gd name="T0" fmla="*/ 13 w 78"/>
              <a:gd name="T1" fmla="*/ 10 h 46"/>
              <a:gd name="T2" fmla="*/ 13 w 78"/>
              <a:gd name="T3" fmla="*/ 0 h 46"/>
              <a:gd name="T4" fmla="*/ 0 w 78"/>
              <a:gd name="T5" fmla="*/ 1 h 46"/>
              <a:gd name="T6" fmla="*/ 0 60000 65536"/>
              <a:gd name="T7" fmla="*/ 0 60000 65536"/>
              <a:gd name="T8" fmla="*/ 0 60000 65536"/>
            </a:gdLst>
            <a:ahLst/>
            <a:cxnLst>
              <a:cxn ang="T6">
                <a:pos x="T0" y="T1"/>
              </a:cxn>
              <a:cxn ang="T7">
                <a:pos x="T2" y="T3"/>
              </a:cxn>
              <a:cxn ang="T8">
                <a:pos x="T4" y="T5"/>
              </a:cxn>
            </a:cxnLst>
            <a:rect l="0" t="0" r="r" b="b"/>
            <a:pathLst>
              <a:path w="78" h="46">
                <a:moveTo>
                  <a:pt x="78" y="46"/>
                </a:moveTo>
                <a:lnTo>
                  <a:pt x="78" y="0"/>
                </a:lnTo>
                <a:lnTo>
                  <a:pt x="0" y="4"/>
                </a:lnTo>
              </a:path>
            </a:pathLst>
          </a:custGeom>
          <a:noFill/>
          <a:ln w="6350">
            <a:solidFill>
              <a:srgbClr val="969696"/>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90" name="Freeform 917"/>
          <xdr:cNvSpPr>
            <a:spLocks/>
          </xdr:cNvSpPr>
        </xdr:nvSpPr>
        <xdr:spPr bwMode="auto">
          <a:xfrm flipH="1">
            <a:off x="2998" y="4683"/>
            <a:ext cx="85" cy="3"/>
          </a:xfrm>
          <a:custGeom>
            <a:avLst/>
            <a:gdLst>
              <a:gd name="T0" fmla="*/ 26 w 153"/>
              <a:gd name="T1" fmla="*/ 0 h 4"/>
              <a:gd name="T2" fmla="*/ 19 w 153"/>
              <a:gd name="T3" fmla="*/ 2 h 4"/>
              <a:gd name="T4" fmla="*/ 0 w 153"/>
              <a:gd name="T5" fmla="*/ 2 h 4"/>
              <a:gd name="T6" fmla="*/ 0 60000 65536"/>
              <a:gd name="T7" fmla="*/ 0 60000 65536"/>
              <a:gd name="T8" fmla="*/ 0 60000 65536"/>
            </a:gdLst>
            <a:ahLst/>
            <a:cxnLst>
              <a:cxn ang="T6">
                <a:pos x="T0" y="T1"/>
              </a:cxn>
              <a:cxn ang="T7">
                <a:pos x="T2" y="T3"/>
              </a:cxn>
              <a:cxn ang="T8">
                <a:pos x="T4" y="T5"/>
              </a:cxn>
            </a:cxnLst>
            <a:rect l="0" t="0" r="r" b="b"/>
            <a:pathLst>
              <a:path w="153" h="4">
                <a:moveTo>
                  <a:pt x="153" y="0"/>
                </a:moveTo>
                <a:lnTo>
                  <a:pt x="109" y="4"/>
                </a:lnTo>
                <a:lnTo>
                  <a:pt x="0" y="4"/>
                </a:lnTo>
              </a:path>
            </a:pathLst>
          </a:custGeom>
          <a:noFill/>
          <a:ln w="6350">
            <a:solidFill>
              <a:srgbClr val="969696"/>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91" name="Freeform 918"/>
          <xdr:cNvSpPr>
            <a:spLocks/>
          </xdr:cNvSpPr>
        </xdr:nvSpPr>
        <xdr:spPr bwMode="auto">
          <a:xfrm flipH="1">
            <a:off x="3123" y="4681"/>
            <a:ext cx="49" cy="3"/>
          </a:xfrm>
          <a:custGeom>
            <a:avLst/>
            <a:gdLst>
              <a:gd name="T0" fmla="*/ 15 w 89"/>
              <a:gd name="T1" fmla="*/ 2 h 4"/>
              <a:gd name="T2" fmla="*/ 0 w 89"/>
              <a:gd name="T3" fmla="*/ 2 h 4"/>
              <a:gd name="T4" fmla="*/ 0 w 89"/>
              <a:gd name="T5" fmla="*/ 0 h 4"/>
              <a:gd name="T6" fmla="*/ 0 60000 65536"/>
              <a:gd name="T7" fmla="*/ 0 60000 65536"/>
              <a:gd name="T8" fmla="*/ 0 60000 65536"/>
            </a:gdLst>
            <a:ahLst/>
            <a:cxnLst>
              <a:cxn ang="T6">
                <a:pos x="T0" y="T1"/>
              </a:cxn>
              <a:cxn ang="T7">
                <a:pos x="T2" y="T3"/>
              </a:cxn>
              <a:cxn ang="T8">
                <a:pos x="T4" y="T5"/>
              </a:cxn>
            </a:cxnLst>
            <a:rect l="0" t="0" r="r" b="b"/>
            <a:pathLst>
              <a:path w="89" h="4">
                <a:moveTo>
                  <a:pt x="89" y="4"/>
                </a:moveTo>
                <a:lnTo>
                  <a:pt x="0" y="4"/>
                </a:lnTo>
                <a:lnTo>
                  <a:pt x="0" y="0"/>
                </a:lnTo>
              </a:path>
            </a:pathLst>
          </a:custGeom>
          <a:noFill/>
          <a:ln w="6350">
            <a:solidFill>
              <a:srgbClr val="969696"/>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92" name="Freeform 919"/>
          <xdr:cNvSpPr>
            <a:spLocks/>
          </xdr:cNvSpPr>
        </xdr:nvSpPr>
        <xdr:spPr bwMode="auto">
          <a:xfrm flipH="1">
            <a:off x="3171" y="4679"/>
            <a:ext cx="10" cy="11"/>
          </a:xfrm>
          <a:custGeom>
            <a:avLst/>
            <a:gdLst>
              <a:gd name="T0" fmla="*/ 0 w 18"/>
              <a:gd name="T1" fmla="*/ 2 h 18"/>
              <a:gd name="T2" fmla="*/ 0 w 18"/>
              <a:gd name="T3" fmla="*/ 1 h 18"/>
              <a:gd name="T4" fmla="*/ 1 w 18"/>
              <a:gd name="T5" fmla="*/ 1 h 18"/>
              <a:gd name="T6" fmla="*/ 1 w 18"/>
              <a:gd name="T7" fmla="*/ 1 h 18"/>
              <a:gd name="T8" fmla="*/ 1 w 18"/>
              <a:gd name="T9" fmla="*/ 1 h 18"/>
              <a:gd name="T10" fmla="*/ 1 w 18"/>
              <a:gd name="T11" fmla="*/ 0 h 18"/>
              <a:gd name="T12" fmla="*/ 1 w 18"/>
              <a:gd name="T13" fmla="*/ 0 h 18"/>
              <a:gd name="T14" fmla="*/ 2 w 18"/>
              <a:gd name="T15" fmla="*/ 0 h 18"/>
              <a:gd name="T16" fmla="*/ 2 w 18"/>
              <a:gd name="T17" fmla="*/ 1 h 18"/>
              <a:gd name="T18" fmla="*/ 2 w 18"/>
              <a:gd name="T19" fmla="*/ 1 h 18"/>
              <a:gd name="T20" fmla="*/ 3 w 18"/>
              <a:gd name="T21" fmla="*/ 1 h 18"/>
              <a:gd name="T22" fmla="*/ 3 w 18"/>
              <a:gd name="T23" fmla="*/ 1 h 18"/>
              <a:gd name="T24" fmla="*/ 3 w 18"/>
              <a:gd name="T25" fmla="*/ 2 h 18"/>
              <a:gd name="T26" fmla="*/ 3 w 18"/>
              <a:gd name="T27" fmla="*/ 2 h 18"/>
              <a:gd name="T28" fmla="*/ 3 w 18"/>
              <a:gd name="T29" fmla="*/ 2 h 18"/>
              <a:gd name="T30" fmla="*/ 3 w 18"/>
              <a:gd name="T31" fmla="*/ 2 h 18"/>
              <a:gd name="T32" fmla="*/ 2 w 18"/>
              <a:gd name="T33" fmla="*/ 4 h 18"/>
              <a:gd name="T34" fmla="*/ 2 w 18"/>
              <a:gd name="T35" fmla="*/ 4 h 18"/>
              <a:gd name="T36" fmla="*/ 2 w 18"/>
              <a:gd name="T37" fmla="*/ 4 h 18"/>
              <a:gd name="T38" fmla="*/ 1 w 18"/>
              <a:gd name="T39" fmla="*/ 4 h 18"/>
              <a:gd name="T40" fmla="*/ 1 w 18"/>
              <a:gd name="T41" fmla="*/ 4 h 18"/>
              <a:gd name="T42" fmla="*/ 1 w 18"/>
              <a:gd name="T43" fmla="*/ 4 h 18"/>
              <a:gd name="T44" fmla="*/ 1 w 18"/>
              <a:gd name="T45" fmla="*/ 4 h 18"/>
              <a:gd name="T46" fmla="*/ 1 w 18"/>
              <a:gd name="T47" fmla="*/ 2 h 18"/>
              <a:gd name="T48" fmla="*/ 0 w 18"/>
              <a:gd name="T49" fmla="*/ 2 h 18"/>
              <a:gd name="T50" fmla="*/ 0 w 18"/>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8">
                <a:moveTo>
                  <a:pt x="0" y="10"/>
                </a:moveTo>
                <a:lnTo>
                  <a:pt x="0" y="7"/>
                </a:lnTo>
                <a:lnTo>
                  <a:pt x="1" y="5"/>
                </a:lnTo>
                <a:lnTo>
                  <a:pt x="3" y="3"/>
                </a:lnTo>
                <a:lnTo>
                  <a:pt x="6" y="1"/>
                </a:lnTo>
                <a:lnTo>
                  <a:pt x="7" y="0"/>
                </a:lnTo>
                <a:lnTo>
                  <a:pt x="8" y="0"/>
                </a:lnTo>
                <a:lnTo>
                  <a:pt x="11" y="0"/>
                </a:lnTo>
                <a:lnTo>
                  <a:pt x="13" y="1"/>
                </a:lnTo>
                <a:lnTo>
                  <a:pt x="15" y="3"/>
                </a:lnTo>
                <a:lnTo>
                  <a:pt x="17" y="5"/>
                </a:lnTo>
                <a:lnTo>
                  <a:pt x="18" y="7"/>
                </a:lnTo>
                <a:lnTo>
                  <a:pt x="18" y="10"/>
                </a:lnTo>
                <a:lnTo>
                  <a:pt x="18" y="11"/>
                </a:lnTo>
                <a:lnTo>
                  <a:pt x="17" y="12"/>
                </a:lnTo>
                <a:lnTo>
                  <a:pt x="15" y="15"/>
                </a:lnTo>
                <a:lnTo>
                  <a:pt x="13" y="17"/>
                </a:lnTo>
                <a:lnTo>
                  <a:pt x="11" y="18"/>
                </a:lnTo>
                <a:lnTo>
                  <a:pt x="8" y="18"/>
                </a:lnTo>
                <a:lnTo>
                  <a:pt x="7" y="18"/>
                </a:lnTo>
                <a:lnTo>
                  <a:pt x="6" y="17"/>
                </a:lnTo>
                <a:lnTo>
                  <a:pt x="3" y="15"/>
                </a:lnTo>
                <a:lnTo>
                  <a:pt x="1" y="12"/>
                </a:lnTo>
                <a:lnTo>
                  <a:pt x="0" y="11"/>
                </a:lnTo>
                <a:lnTo>
                  <a:pt x="0" y="10"/>
                </a:lnTo>
                <a:close/>
              </a:path>
            </a:pathLst>
          </a:cu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93" name="Freeform 921"/>
          <xdr:cNvSpPr>
            <a:spLocks/>
          </xdr:cNvSpPr>
        </xdr:nvSpPr>
        <xdr:spPr bwMode="auto">
          <a:xfrm flipH="1">
            <a:off x="3013" y="4679"/>
            <a:ext cx="10" cy="11"/>
          </a:xfrm>
          <a:custGeom>
            <a:avLst/>
            <a:gdLst>
              <a:gd name="T0" fmla="*/ 0 w 18"/>
              <a:gd name="T1" fmla="*/ 2 h 18"/>
              <a:gd name="T2" fmla="*/ 0 w 18"/>
              <a:gd name="T3" fmla="*/ 1 h 18"/>
              <a:gd name="T4" fmla="*/ 1 w 18"/>
              <a:gd name="T5" fmla="*/ 1 h 18"/>
              <a:gd name="T6" fmla="*/ 1 w 18"/>
              <a:gd name="T7" fmla="*/ 1 h 18"/>
              <a:gd name="T8" fmla="*/ 1 w 18"/>
              <a:gd name="T9" fmla="*/ 1 h 18"/>
              <a:gd name="T10" fmla="*/ 1 w 18"/>
              <a:gd name="T11" fmla="*/ 0 h 18"/>
              <a:gd name="T12" fmla="*/ 1 w 18"/>
              <a:gd name="T13" fmla="*/ 0 h 18"/>
              <a:gd name="T14" fmla="*/ 2 w 18"/>
              <a:gd name="T15" fmla="*/ 0 h 18"/>
              <a:gd name="T16" fmla="*/ 2 w 18"/>
              <a:gd name="T17" fmla="*/ 1 h 18"/>
              <a:gd name="T18" fmla="*/ 2 w 18"/>
              <a:gd name="T19" fmla="*/ 1 h 18"/>
              <a:gd name="T20" fmla="*/ 3 w 18"/>
              <a:gd name="T21" fmla="*/ 1 h 18"/>
              <a:gd name="T22" fmla="*/ 3 w 18"/>
              <a:gd name="T23" fmla="*/ 1 h 18"/>
              <a:gd name="T24" fmla="*/ 3 w 18"/>
              <a:gd name="T25" fmla="*/ 2 h 18"/>
              <a:gd name="T26" fmla="*/ 3 w 18"/>
              <a:gd name="T27" fmla="*/ 2 h 18"/>
              <a:gd name="T28" fmla="*/ 3 w 18"/>
              <a:gd name="T29" fmla="*/ 2 h 18"/>
              <a:gd name="T30" fmla="*/ 3 w 18"/>
              <a:gd name="T31" fmla="*/ 2 h 18"/>
              <a:gd name="T32" fmla="*/ 2 w 18"/>
              <a:gd name="T33" fmla="*/ 4 h 18"/>
              <a:gd name="T34" fmla="*/ 2 w 18"/>
              <a:gd name="T35" fmla="*/ 4 h 18"/>
              <a:gd name="T36" fmla="*/ 2 w 18"/>
              <a:gd name="T37" fmla="*/ 4 h 18"/>
              <a:gd name="T38" fmla="*/ 1 w 18"/>
              <a:gd name="T39" fmla="*/ 4 h 18"/>
              <a:gd name="T40" fmla="*/ 1 w 18"/>
              <a:gd name="T41" fmla="*/ 4 h 18"/>
              <a:gd name="T42" fmla="*/ 1 w 18"/>
              <a:gd name="T43" fmla="*/ 4 h 18"/>
              <a:gd name="T44" fmla="*/ 1 w 18"/>
              <a:gd name="T45" fmla="*/ 4 h 18"/>
              <a:gd name="T46" fmla="*/ 1 w 18"/>
              <a:gd name="T47" fmla="*/ 2 h 18"/>
              <a:gd name="T48" fmla="*/ 0 w 18"/>
              <a:gd name="T49" fmla="*/ 2 h 18"/>
              <a:gd name="T50" fmla="*/ 0 w 18"/>
              <a:gd name="T51" fmla="*/ 2 h 18"/>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8" h="18">
                <a:moveTo>
                  <a:pt x="0" y="10"/>
                </a:moveTo>
                <a:lnTo>
                  <a:pt x="0" y="7"/>
                </a:lnTo>
                <a:lnTo>
                  <a:pt x="1" y="5"/>
                </a:lnTo>
                <a:lnTo>
                  <a:pt x="3" y="3"/>
                </a:lnTo>
                <a:lnTo>
                  <a:pt x="5" y="1"/>
                </a:lnTo>
                <a:lnTo>
                  <a:pt x="7" y="0"/>
                </a:lnTo>
                <a:lnTo>
                  <a:pt x="8" y="0"/>
                </a:lnTo>
                <a:lnTo>
                  <a:pt x="11" y="0"/>
                </a:lnTo>
                <a:lnTo>
                  <a:pt x="12" y="1"/>
                </a:lnTo>
                <a:lnTo>
                  <a:pt x="15" y="3"/>
                </a:lnTo>
                <a:lnTo>
                  <a:pt x="17" y="5"/>
                </a:lnTo>
                <a:lnTo>
                  <a:pt x="18" y="7"/>
                </a:lnTo>
                <a:lnTo>
                  <a:pt x="18" y="10"/>
                </a:lnTo>
                <a:lnTo>
                  <a:pt x="18" y="11"/>
                </a:lnTo>
                <a:lnTo>
                  <a:pt x="17" y="12"/>
                </a:lnTo>
                <a:lnTo>
                  <a:pt x="15" y="15"/>
                </a:lnTo>
                <a:lnTo>
                  <a:pt x="12" y="17"/>
                </a:lnTo>
                <a:lnTo>
                  <a:pt x="11" y="18"/>
                </a:lnTo>
                <a:lnTo>
                  <a:pt x="8" y="18"/>
                </a:lnTo>
                <a:lnTo>
                  <a:pt x="7" y="18"/>
                </a:lnTo>
                <a:lnTo>
                  <a:pt x="5" y="17"/>
                </a:lnTo>
                <a:lnTo>
                  <a:pt x="3" y="15"/>
                </a:lnTo>
                <a:lnTo>
                  <a:pt x="1" y="12"/>
                </a:lnTo>
                <a:lnTo>
                  <a:pt x="0" y="11"/>
                </a:lnTo>
                <a:lnTo>
                  <a:pt x="0" y="10"/>
                </a:lnTo>
                <a:close/>
              </a:path>
            </a:pathLst>
          </a:cu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94" name="Line 923"/>
          <xdr:cNvSpPr>
            <a:spLocks noChangeShapeType="1"/>
          </xdr:cNvSpPr>
        </xdr:nvSpPr>
        <xdr:spPr bwMode="auto">
          <a:xfrm>
            <a:off x="3932" y="4553"/>
            <a:ext cx="16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95" name="Line 924"/>
          <xdr:cNvSpPr>
            <a:spLocks noChangeShapeType="1"/>
          </xdr:cNvSpPr>
        </xdr:nvSpPr>
        <xdr:spPr bwMode="auto">
          <a:xfrm>
            <a:off x="3932" y="4386"/>
            <a:ext cx="16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196" name="Line 925"/>
          <xdr:cNvSpPr>
            <a:spLocks noChangeShapeType="1"/>
          </xdr:cNvSpPr>
        </xdr:nvSpPr>
        <xdr:spPr bwMode="auto">
          <a:xfrm>
            <a:off x="3930" y="4238"/>
            <a:ext cx="16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nvGrpSpPr>
          <xdr:cNvPr id="197" name="Group 926"/>
          <xdr:cNvGrpSpPr>
            <a:grpSpLocks/>
          </xdr:cNvGrpSpPr>
        </xdr:nvGrpSpPr>
        <xdr:grpSpPr bwMode="auto">
          <a:xfrm>
            <a:off x="3655" y="4354"/>
            <a:ext cx="298" cy="62"/>
            <a:chOff x="2118" y="1278"/>
            <a:chExt cx="528" cy="105"/>
          </a:xfrm>
        </xdr:grpSpPr>
        <xdr:sp macro="" textlink="">
          <xdr:nvSpPr>
            <xdr:cNvPr id="232" name="Freeform 927"/>
            <xdr:cNvSpPr>
              <a:spLocks/>
            </xdr:cNvSpPr>
          </xdr:nvSpPr>
          <xdr:spPr bwMode="auto">
            <a:xfrm flipH="1">
              <a:off x="2203" y="1295"/>
              <a:ext cx="71" cy="71"/>
            </a:xfrm>
            <a:custGeom>
              <a:avLst/>
              <a:gdLst>
                <a:gd name="T0" fmla="*/ 0 w 71"/>
                <a:gd name="T1" fmla="*/ 71 h 71"/>
                <a:gd name="T2" fmla="*/ 0 w 71"/>
                <a:gd name="T3" fmla="*/ 0 h 71"/>
                <a:gd name="T4" fmla="*/ 7 w 71"/>
                <a:gd name="T5" fmla="*/ 0 h 71"/>
                <a:gd name="T6" fmla="*/ 14 w 71"/>
                <a:gd name="T7" fmla="*/ 1 h 71"/>
                <a:gd name="T8" fmla="*/ 28 w 71"/>
                <a:gd name="T9" fmla="*/ 3 h 71"/>
                <a:gd name="T10" fmla="*/ 34 w 71"/>
                <a:gd name="T11" fmla="*/ 4 h 71"/>
                <a:gd name="T12" fmla="*/ 39 w 71"/>
                <a:gd name="T13" fmla="*/ 5 h 71"/>
                <a:gd name="T14" fmla="*/ 45 w 71"/>
                <a:gd name="T15" fmla="*/ 8 h 71"/>
                <a:gd name="T16" fmla="*/ 51 w 71"/>
                <a:gd name="T17" fmla="*/ 11 h 71"/>
                <a:gd name="T18" fmla="*/ 55 w 71"/>
                <a:gd name="T19" fmla="*/ 12 h 71"/>
                <a:gd name="T20" fmla="*/ 59 w 71"/>
                <a:gd name="T21" fmla="*/ 15 h 71"/>
                <a:gd name="T22" fmla="*/ 63 w 71"/>
                <a:gd name="T23" fmla="*/ 18 h 71"/>
                <a:gd name="T24" fmla="*/ 66 w 71"/>
                <a:gd name="T25" fmla="*/ 22 h 71"/>
                <a:gd name="T26" fmla="*/ 67 w 71"/>
                <a:gd name="T27" fmla="*/ 25 h 71"/>
                <a:gd name="T28" fmla="*/ 70 w 71"/>
                <a:gd name="T29" fmla="*/ 28 h 71"/>
                <a:gd name="T30" fmla="*/ 71 w 71"/>
                <a:gd name="T31" fmla="*/ 32 h 71"/>
                <a:gd name="T32" fmla="*/ 71 w 71"/>
                <a:gd name="T33" fmla="*/ 35 h 71"/>
                <a:gd name="T34" fmla="*/ 71 w 71"/>
                <a:gd name="T35" fmla="*/ 35 h 71"/>
                <a:gd name="T36" fmla="*/ 71 w 71"/>
                <a:gd name="T37" fmla="*/ 39 h 71"/>
                <a:gd name="T38" fmla="*/ 70 w 71"/>
                <a:gd name="T39" fmla="*/ 42 h 71"/>
                <a:gd name="T40" fmla="*/ 67 w 71"/>
                <a:gd name="T41" fmla="*/ 46 h 71"/>
                <a:gd name="T42" fmla="*/ 66 w 71"/>
                <a:gd name="T43" fmla="*/ 49 h 71"/>
                <a:gd name="T44" fmla="*/ 63 w 71"/>
                <a:gd name="T45" fmla="*/ 52 h 71"/>
                <a:gd name="T46" fmla="*/ 59 w 71"/>
                <a:gd name="T47" fmla="*/ 54 h 71"/>
                <a:gd name="T48" fmla="*/ 55 w 71"/>
                <a:gd name="T49" fmla="*/ 57 h 71"/>
                <a:gd name="T50" fmla="*/ 51 w 71"/>
                <a:gd name="T51" fmla="*/ 60 h 71"/>
                <a:gd name="T52" fmla="*/ 45 w 71"/>
                <a:gd name="T53" fmla="*/ 63 h 71"/>
                <a:gd name="T54" fmla="*/ 39 w 71"/>
                <a:gd name="T55" fmla="*/ 64 h 71"/>
                <a:gd name="T56" fmla="*/ 34 w 71"/>
                <a:gd name="T57" fmla="*/ 67 h 71"/>
                <a:gd name="T58" fmla="*/ 28 w 71"/>
                <a:gd name="T59" fmla="*/ 68 h 71"/>
                <a:gd name="T60" fmla="*/ 14 w 71"/>
                <a:gd name="T61" fmla="*/ 70 h 71"/>
                <a:gd name="T62" fmla="*/ 7 w 71"/>
                <a:gd name="T63" fmla="*/ 71 h 71"/>
                <a:gd name="T64" fmla="*/ 0 w 71"/>
                <a:gd name="T65" fmla="*/ 71 h 71"/>
                <a:gd name="T66" fmla="*/ 0 w 71"/>
                <a:gd name="T67" fmla="*/ 71 h 71"/>
                <a:gd name="T68" fmla="*/ 0 w 71"/>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1" h="71">
                  <a:moveTo>
                    <a:pt x="0" y="71"/>
                  </a:moveTo>
                  <a:lnTo>
                    <a:pt x="0" y="0"/>
                  </a:lnTo>
                  <a:lnTo>
                    <a:pt x="7" y="0"/>
                  </a:lnTo>
                  <a:lnTo>
                    <a:pt x="14" y="1"/>
                  </a:lnTo>
                  <a:lnTo>
                    <a:pt x="28" y="3"/>
                  </a:lnTo>
                  <a:lnTo>
                    <a:pt x="34" y="4"/>
                  </a:lnTo>
                  <a:lnTo>
                    <a:pt x="39" y="5"/>
                  </a:lnTo>
                  <a:lnTo>
                    <a:pt x="45" y="8"/>
                  </a:lnTo>
                  <a:lnTo>
                    <a:pt x="51" y="11"/>
                  </a:lnTo>
                  <a:lnTo>
                    <a:pt x="55" y="12"/>
                  </a:lnTo>
                  <a:lnTo>
                    <a:pt x="59" y="15"/>
                  </a:lnTo>
                  <a:lnTo>
                    <a:pt x="63" y="18"/>
                  </a:lnTo>
                  <a:lnTo>
                    <a:pt x="66" y="22"/>
                  </a:lnTo>
                  <a:lnTo>
                    <a:pt x="67" y="25"/>
                  </a:lnTo>
                  <a:lnTo>
                    <a:pt x="70" y="28"/>
                  </a:lnTo>
                  <a:lnTo>
                    <a:pt x="71" y="32"/>
                  </a:lnTo>
                  <a:lnTo>
                    <a:pt x="71" y="35"/>
                  </a:lnTo>
                  <a:lnTo>
                    <a:pt x="71" y="39"/>
                  </a:lnTo>
                  <a:lnTo>
                    <a:pt x="70" y="42"/>
                  </a:lnTo>
                  <a:lnTo>
                    <a:pt x="67" y="46"/>
                  </a:lnTo>
                  <a:lnTo>
                    <a:pt x="66" y="49"/>
                  </a:lnTo>
                  <a:lnTo>
                    <a:pt x="63" y="52"/>
                  </a:lnTo>
                  <a:lnTo>
                    <a:pt x="59" y="54"/>
                  </a:lnTo>
                  <a:lnTo>
                    <a:pt x="55" y="57"/>
                  </a:lnTo>
                  <a:lnTo>
                    <a:pt x="51" y="60"/>
                  </a:lnTo>
                  <a:lnTo>
                    <a:pt x="45" y="63"/>
                  </a:lnTo>
                  <a:lnTo>
                    <a:pt x="39" y="64"/>
                  </a:lnTo>
                  <a:lnTo>
                    <a:pt x="34" y="67"/>
                  </a:lnTo>
                  <a:lnTo>
                    <a:pt x="28" y="68"/>
                  </a:lnTo>
                  <a:lnTo>
                    <a:pt x="14" y="70"/>
                  </a:lnTo>
                  <a:lnTo>
                    <a:pt x="7" y="71"/>
                  </a:lnTo>
                  <a:lnTo>
                    <a:pt x="0" y="71"/>
                  </a:lnTo>
                  <a:close/>
                </a:path>
              </a:pathLst>
            </a:cu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33" name="Freeform 928"/>
            <xdr:cNvSpPr>
              <a:spLocks/>
            </xdr:cNvSpPr>
          </xdr:nvSpPr>
          <xdr:spPr bwMode="auto">
            <a:xfrm flipH="1">
              <a:off x="2203" y="1295"/>
              <a:ext cx="71" cy="71"/>
            </a:xfrm>
            <a:custGeom>
              <a:avLst/>
              <a:gdLst>
                <a:gd name="T0" fmla="*/ 0 w 71"/>
                <a:gd name="T1" fmla="*/ 71 h 71"/>
                <a:gd name="T2" fmla="*/ 0 w 71"/>
                <a:gd name="T3" fmla="*/ 0 h 71"/>
                <a:gd name="T4" fmla="*/ 7 w 71"/>
                <a:gd name="T5" fmla="*/ 0 h 71"/>
                <a:gd name="T6" fmla="*/ 14 w 71"/>
                <a:gd name="T7" fmla="*/ 1 h 71"/>
                <a:gd name="T8" fmla="*/ 28 w 71"/>
                <a:gd name="T9" fmla="*/ 3 h 71"/>
                <a:gd name="T10" fmla="*/ 34 w 71"/>
                <a:gd name="T11" fmla="*/ 4 h 71"/>
                <a:gd name="T12" fmla="*/ 39 w 71"/>
                <a:gd name="T13" fmla="*/ 5 h 71"/>
                <a:gd name="T14" fmla="*/ 45 w 71"/>
                <a:gd name="T15" fmla="*/ 8 h 71"/>
                <a:gd name="T16" fmla="*/ 51 w 71"/>
                <a:gd name="T17" fmla="*/ 11 h 71"/>
                <a:gd name="T18" fmla="*/ 55 w 71"/>
                <a:gd name="T19" fmla="*/ 12 h 71"/>
                <a:gd name="T20" fmla="*/ 59 w 71"/>
                <a:gd name="T21" fmla="*/ 15 h 71"/>
                <a:gd name="T22" fmla="*/ 63 w 71"/>
                <a:gd name="T23" fmla="*/ 18 h 71"/>
                <a:gd name="T24" fmla="*/ 66 w 71"/>
                <a:gd name="T25" fmla="*/ 22 h 71"/>
                <a:gd name="T26" fmla="*/ 67 w 71"/>
                <a:gd name="T27" fmla="*/ 25 h 71"/>
                <a:gd name="T28" fmla="*/ 70 w 71"/>
                <a:gd name="T29" fmla="*/ 28 h 71"/>
                <a:gd name="T30" fmla="*/ 71 w 71"/>
                <a:gd name="T31" fmla="*/ 32 h 71"/>
                <a:gd name="T32" fmla="*/ 71 w 71"/>
                <a:gd name="T33" fmla="*/ 35 h 71"/>
                <a:gd name="T34" fmla="*/ 71 w 71"/>
                <a:gd name="T35" fmla="*/ 35 h 71"/>
                <a:gd name="T36" fmla="*/ 71 w 71"/>
                <a:gd name="T37" fmla="*/ 39 h 71"/>
                <a:gd name="T38" fmla="*/ 70 w 71"/>
                <a:gd name="T39" fmla="*/ 42 h 71"/>
                <a:gd name="T40" fmla="*/ 67 w 71"/>
                <a:gd name="T41" fmla="*/ 46 h 71"/>
                <a:gd name="T42" fmla="*/ 66 w 71"/>
                <a:gd name="T43" fmla="*/ 49 h 71"/>
                <a:gd name="T44" fmla="*/ 63 w 71"/>
                <a:gd name="T45" fmla="*/ 52 h 71"/>
                <a:gd name="T46" fmla="*/ 59 w 71"/>
                <a:gd name="T47" fmla="*/ 54 h 71"/>
                <a:gd name="T48" fmla="*/ 55 w 71"/>
                <a:gd name="T49" fmla="*/ 57 h 71"/>
                <a:gd name="T50" fmla="*/ 51 w 71"/>
                <a:gd name="T51" fmla="*/ 60 h 71"/>
                <a:gd name="T52" fmla="*/ 45 w 71"/>
                <a:gd name="T53" fmla="*/ 63 h 71"/>
                <a:gd name="T54" fmla="*/ 39 w 71"/>
                <a:gd name="T55" fmla="*/ 64 h 71"/>
                <a:gd name="T56" fmla="*/ 34 w 71"/>
                <a:gd name="T57" fmla="*/ 67 h 71"/>
                <a:gd name="T58" fmla="*/ 28 w 71"/>
                <a:gd name="T59" fmla="*/ 68 h 71"/>
                <a:gd name="T60" fmla="*/ 14 w 71"/>
                <a:gd name="T61" fmla="*/ 70 h 71"/>
                <a:gd name="T62" fmla="*/ 7 w 71"/>
                <a:gd name="T63" fmla="*/ 71 h 71"/>
                <a:gd name="T64" fmla="*/ 0 w 71"/>
                <a:gd name="T65" fmla="*/ 71 h 71"/>
                <a:gd name="T66" fmla="*/ 0 w 71"/>
                <a:gd name="T67" fmla="*/ 71 h 71"/>
                <a:gd name="T68" fmla="*/ 0 w 71"/>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1" h="71">
                  <a:moveTo>
                    <a:pt x="0" y="71"/>
                  </a:moveTo>
                  <a:lnTo>
                    <a:pt x="0" y="0"/>
                  </a:lnTo>
                  <a:lnTo>
                    <a:pt x="7" y="0"/>
                  </a:lnTo>
                  <a:lnTo>
                    <a:pt x="14" y="1"/>
                  </a:lnTo>
                  <a:lnTo>
                    <a:pt x="28" y="3"/>
                  </a:lnTo>
                  <a:lnTo>
                    <a:pt x="34" y="4"/>
                  </a:lnTo>
                  <a:lnTo>
                    <a:pt x="39" y="5"/>
                  </a:lnTo>
                  <a:lnTo>
                    <a:pt x="45" y="8"/>
                  </a:lnTo>
                  <a:lnTo>
                    <a:pt x="51" y="11"/>
                  </a:lnTo>
                  <a:lnTo>
                    <a:pt x="55" y="12"/>
                  </a:lnTo>
                  <a:lnTo>
                    <a:pt x="59" y="15"/>
                  </a:lnTo>
                  <a:lnTo>
                    <a:pt x="63" y="18"/>
                  </a:lnTo>
                  <a:lnTo>
                    <a:pt x="66" y="22"/>
                  </a:lnTo>
                  <a:lnTo>
                    <a:pt x="67" y="25"/>
                  </a:lnTo>
                  <a:lnTo>
                    <a:pt x="70" y="28"/>
                  </a:lnTo>
                  <a:lnTo>
                    <a:pt x="71" y="32"/>
                  </a:lnTo>
                  <a:lnTo>
                    <a:pt x="71" y="35"/>
                  </a:lnTo>
                  <a:lnTo>
                    <a:pt x="71" y="39"/>
                  </a:lnTo>
                  <a:lnTo>
                    <a:pt x="70" y="42"/>
                  </a:lnTo>
                  <a:lnTo>
                    <a:pt x="67" y="46"/>
                  </a:lnTo>
                  <a:lnTo>
                    <a:pt x="66" y="49"/>
                  </a:lnTo>
                  <a:lnTo>
                    <a:pt x="63" y="52"/>
                  </a:lnTo>
                  <a:lnTo>
                    <a:pt x="59" y="54"/>
                  </a:lnTo>
                  <a:lnTo>
                    <a:pt x="55" y="57"/>
                  </a:lnTo>
                  <a:lnTo>
                    <a:pt x="51" y="60"/>
                  </a:lnTo>
                  <a:lnTo>
                    <a:pt x="45" y="63"/>
                  </a:lnTo>
                  <a:lnTo>
                    <a:pt x="39" y="64"/>
                  </a:lnTo>
                  <a:lnTo>
                    <a:pt x="34" y="67"/>
                  </a:lnTo>
                  <a:lnTo>
                    <a:pt x="28" y="68"/>
                  </a:lnTo>
                  <a:lnTo>
                    <a:pt x="14" y="70"/>
                  </a:lnTo>
                  <a:lnTo>
                    <a:pt x="7" y="71"/>
                  </a:lnTo>
                  <a:lnTo>
                    <a:pt x="0" y="71"/>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34" name="Freeform 929"/>
            <xdr:cNvSpPr>
              <a:spLocks/>
            </xdr:cNvSpPr>
          </xdr:nvSpPr>
          <xdr:spPr bwMode="auto">
            <a:xfrm flipH="1">
              <a:off x="2274" y="1278"/>
              <a:ext cx="70" cy="105"/>
            </a:xfrm>
            <a:custGeom>
              <a:avLst/>
              <a:gdLst>
                <a:gd name="T0" fmla="*/ 70 w 70"/>
                <a:gd name="T1" fmla="*/ 17 h 105"/>
                <a:gd name="T2" fmla="*/ 70 w 70"/>
                <a:gd name="T3" fmla="*/ 15 h 105"/>
                <a:gd name="T4" fmla="*/ 69 w 70"/>
                <a:gd name="T5" fmla="*/ 14 h 105"/>
                <a:gd name="T6" fmla="*/ 67 w 70"/>
                <a:gd name="T7" fmla="*/ 11 h 105"/>
                <a:gd name="T8" fmla="*/ 65 w 70"/>
                <a:gd name="T9" fmla="*/ 10 h 105"/>
                <a:gd name="T10" fmla="*/ 62 w 70"/>
                <a:gd name="T11" fmla="*/ 8 h 105"/>
                <a:gd name="T12" fmla="*/ 59 w 70"/>
                <a:gd name="T13" fmla="*/ 7 h 105"/>
                <a:gd name="T14" fmla="*/ 55 w 70"/>
                <a:gd name="T15" fmla="*/ 6 h 105"/>
                <a:gd name="T16" fmla="*/ 49 w 70"/>
                <a:gd name="T17" fmla="*/ 4 h 105"/>
                <a:gd name="T18" fmla="*/ 45 w 70"/>
                <a:gd name="T19" fmla="*/ 3 h 105"/>
                <a:gd name="T20" fmla="*/ 39 w 70"/>
                <a:gd name="T21" fmla="*/ 3 h 105"/>
                <a:gd name="T22" fmla="*/ 34 w 70"/>
                <a:gd name="T23" fmla="*/ 1 h 105"/>
                <a:gd name="T24" fmla="*/ 27 w 70"/>
                <a:gd name="T25" fmla="*/ 1 h 105"/>
                <a:gd name="T26" fmla="*/ 14 w 70"/>
                <a:gd name="T27" fmla="*/ 0 h 105"/>
                <a:gd name="T28" fmla="*/ 0 w 70"/>
                <a:gd name="T29" fmla="*/ 0 h 105"/>
                <a:gd name="T30" fmla="*/ 0 w 70"/>
                <a:gd name="T31" fmla="*/ 105 h 105"/>
                <a:gd name="T32" fmla="*/ 14 w 70"/>
                <a:gd name="T33" fmla="*/ 105 h 105"/>
                <a:gd name="T34" fmla="*/ 27 w 70"/>
                <a:gd name="T35" fmla="*/ 104 h 105"/>
                <a:gd name="T36" fmla="*/ 34 w 70"/>
                <a:gd name="T37" fmla="*/ 104 h 105"/>
                <a:gd name="T38" fmla="*/ 39 w 70"/>
                <a:gd name="T39" fmla="*/ 102 h 105"/>
                <a:gd name="T40" fmla="*/ 45 w 70"/>
                <a:gd name="T41" fmla="*/ 101 h 105"/>
                <a:gd name="T42" fmla="*/ 49 w 70"/>
                <a:gd name="T43" fmla="*/ 101 h 105"/>
                <a:gd name="T44" fmla="*/ 55 w 70"/>
                <a:gd name="T45" fmla="*/ 99 h 105"/>
                <a:gd name="T46" fmla="*/ 59 w 70"/>
                <a:gd name="T47" fmla="*/ 98 h 105"/>
                <a:gd name="T48" fmla="*/ 62 w 70"/>
                <a:gd name="T49" fmla="*/ 97 h 105"/>
                <a:gd name="T50" fmla="*/ 65 w 70"/>
                <a:gd name="T51" fmla="*/ 95 h 105"/>
                <a:gd name="T52" fmla="*/ 67 w 70"/>
                <a:gd name="T53" fmla="*/ 92 h 105"/>
                <a:gd name="T54" fmla="*/ 69 w 70"/>
                <a:gd name="T55" fmla="*/ 91 h 105"/>
                <a:gd name="T56" fmla="*/ 70 w 70"/>
                <a:gd name="T57" fmla="*/ 90 h 105"/>
                <a:gd name="T58" fmla="*/ 70 w 70"/>
                <a:gd name="T59" fmla="*/ 88 h 105"/>
                <a:gd name="T60" fmla="*/ 70 w 70"/>
                <a:gd name="T61" fmla="*/ 88 h 105"/>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70" h="105">
                  <a:moveTo>
                    <a:pt x="70" y="17"/>
                  </a:moveTo>
                  <a:lnTo>
                    <a:pt x="70" y="15"/>
                  </a:lnTo>
                  <a:lnTo>
                    <a:pt x="69" y="14"/>
                  </a:lnTo>
                  <a:lnTo>
                    <a:pt x="67" y="11"/>
                  </a:lnTo>
                  <a:lnTo>
                    <a:pt x="65" y="10"/>
                  </a:lnTo>
                  <a:lnTo>
                    <a:pt x="62" y="8"/>
                  </a:lnTo>
                  <a:lnTo>
                    <a:pt x="59" y="7"/>
                  </a:lnTo>
                  <a:lnTo>
                    <a:pt x="55" y="6"/>
                  </a:lnTo>
                  <a:lnTo>
                    <a:pt x="49" y="4"/>
                  </a:lnTo>
                  <a:lnTo>
                    <a:pt x="45" y="3"/>
                  </a:lnTo>
                  <a:lnTo>
                    <a:pt x="39" y="3"/>
                  </a:lnTo>
                  <a:lnTo>
                    <a:pt x="34" y="1"/>
                  </a:lnTo>
                  <a:lnTo>
                    <a:pt x="27" y="1"/>
                  </a:lnTo>
                  <a:lnTo>
                    <a:pt x="14" y="0"/>
                  </a:lnTo>
                  <a:lnTo>
                    <a:pt x="0" y="0"/>
                  </a:lnTo>
                  <a:lnTo>
                    <a:pt x="0" y="105"/>
                  </a:lnTo>
                  <a:lnTo>
                    <a:pt x="14" y="105"/>
                  </a:lnTo>
                  <a:lnTo>
                    <a:pt x="27" y="104"/>
                  </a:lnTo>
                  <a:lnTo>
                    <a:pt x="34" y="104"/>
                  </a:lnTo>
                  <a:lnTo>
                    <a:pt x="39" y="102"/>
                  </a:lnTo>
                  <a:lnTo>
                    <a:pt x="45" y="101"/>
                  </a:lnTo>
                  <a:lnTo>
                    <a:pt x="49" y="101"/>
                  </a:lnTo>
                  <a:lnTo>
                    <a:pt x="55" y="99"/>
                  </a:lnTo>
                  <a:lnTo>
                    <a:pt x="59" y="98"/>
                  </a:lnTo>
                  <a:lnTo>
                    <a:pt x="62" y="97"/>
                  </a:lnTo>
                  <a:lnTo>
                    <a:pt x="65" y="95"/>
                  </a:lnTo>
                  <a:lnTo>
                    <a:pt x="67" y="92"/>
                  </a:lnTo>
                  <a:lnTo>
                    <a:pt x="69" y="91"/>
                  </a:lnTo>
                  <a:lnTo>
                    <a:pt x="70" y="90"/>
                  </a:lnTo>
                  <a:lnTo>
                    <a:pt x="70" y="88"/>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35" name="Freeform 930"/>
            <xdr:cNvSpPr>
              <a:spLocks/>
            </xdr:cNvSpPr>
          </xdr:nvSpPr>
          <xdr:spPr bwMode="auto">
            <a:xfrm flipH="1">
              <a:off x="2344" y="1313"/>
              <a:ext cx="28" cy="35"/>
            </a:xfrm>
            <a:custGeom>
              <a:avLst/>
              <a:gdLst>
                <a:gd name="T0" fmla="*/ 28 w 28"/>
                <a:gd name="T1" fmla="*/ 0 h 35"/>
                <a:gd name="T2" fmla="*/ 0 w 28"/>
                <a:gd name="T3" fmla="*/ 0 h 35"/>
                <a:gd name="T4" fmla="*/ 0 w 28"/>
                <a:gd name="T5" fmla="*/ 35 h 35"/>
                <a:gd name="T6" fmla="*/ 28 w 28"/>
                <a:gd name="T7" fmla="*/ 35 h 3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8" h="35">
                  <a:moveTo>
                    <a:pt x="28" y="0"/>
                  </a:moveTo>
                  <a:lnTo>
                    <a:pt x="0" y="0"/>
                  </a:lnTo>
                  <a:lnTo>
                    <a:pt x="0" y="35"/>
                  </a:lnTo>
                  <a:lnTo>
                    <a:pt x="28" y="35"/>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36" name="Freeform 931"/>
            <xdr:cNvSpPr>
              <a:spLocks/>
            </xdr:cNvSpPr>
          </xdr:nvSpPr>
          <xdr:spPr bwMode="auto">
            <a:xfrm flipH="1">
              <a:off x="2362" y="1295"/>
              <a:ext cx="70" cy="71"/>
            </a:xfrm>
            <a:custGeom>
              <a:avLst/>
              <a:gdLst>
                <a:gd name="T0" fmla="*/ 0 w 70"/>
                <a:gd name="T1" fmla="*/ 71 h 71"/>
                <a:gd name="T2" fmla="*/ 0 w 70"/>
                <a:gd name="T3" fmla="*/ 0 h 71"/>
                <a:gd name="T4" fmla="*/ 7 w 70"/>
                <a:gd name="T5" fmla="*/ 0 h 71"/>
                <a:gd name="T6" fmla="*/ 14 w 70"/>
                <a:gd name="T7" fmla="*/ 1 h 71"/>
                <a:gd name="T8" fmla="*/ 27 w 70"/>
                <a:gd name="T9" fmla="*/ 3 h 71"/>
                <a:gd name="T10" fmla="*/ 34 w 70"/>
                <a:gd name="T11" fmla="*/ 4 h 71"/>
                <a:gd name="T12" fmla="*/ 39 w 70"/>
                <a:gd name="T13" fmla="*/ 5 h 71"/>
                <a:gd name="T14" fmla="*/ 45 w 70"/>
                <a:gd name="T15" fmla="*/ 8 h 71"/>
                <a:gd name="T16" fmla="*/ 49 w 70"/>
                <a:gd name="T17" fmla="*/ 11 h 71"/>
                <a:gd name="T18" fmla="*/ 55 w 70"/>
                <a:gd name="T19" fmla="*/ 12 h 71"/>
                <a:gd name="T20" fmla="*/ 59 w 70"/>
                <a:gd name="T21" fmla="*/ 15 h 71"/>
                <a:gd name="T22" fmla="*/ 62 w 70"/>
                <a:gd name="T23" fmla="*/ 18 h 71"/>
                <a:gd name="T24" fmla="*/ 64 w 70"/>
                <a:gd name="T25" fmla="*/ 22 h 71"/>
                <a:gd name="T26" fmla="*/ 67 w 70"/>
                <a:gd name="T27" fmla="*/ 25 h 71"/>
                <a:gd name="T28" fmla="*/ 69 w 70"/>
                <a:gd name="T29" fmla="*/ 28 h 71"/>
                <a:gd name="T30" fmla="*/ 70 w 70"/>
                <a:gd name="T31" fmla="*/ 32 h 71"/>
                <a:gd name="T32" fmla="*/ 70 w 70"/>
                <a:gd name="T33" fmla="*/ 35 h 71"/>
                <a:gd name="T34" fmla="*/ 70 w 70"/>
                <a:gd name="T35" fmla="*/ 35 h 71"/>
                <a:gd name="T36" fmla="*/ 70 w 70"/>
                <a:gd name="T37" fmla="*/ 39 h 71"/>
                <a:gd name="T38" fmla="*/ 69 w 70"/>
                <a:gd name="T39" fmla="*/ 42 h 71"/>
                <a:gd name="T40" fmla="*/ 67 w 70"/>
                <a:gd name="T41" fmla="*/ 46 h 71"/>
                <a:gd name="T42" fmla="*/ 64 w 70"/>
                <a:gd name="T43" fmla="*/ 49 h 71"/>
                <a:gd name="T44" fmla="*/ 62 w 70"/>
                <a:gd name="T45" fmla="*/ 52 h 71"/>
                <a:gd name="T46" fmla="*/ 59 w 70"/>
                <a:gd name="T47" fmla="*/ 54 h 71"/>
                <a:gd name="T48" fmla="*/ 55 w 70"/>
                <a:gd name="T49" fmla="*/ 57 h 71"/>
                <a:gd name="T50" fmla="*/ 49 w 70"/>
                <a:gd name="T51" fmla="*/ 60 h 71"/>
                <a:gd name="T52" fmla="*/ 45 w 70"/>
                <a:gd name="T53" fmla="*/ 63 h 71"/>
                <a:gd name="T54" fmla="*/ 39 w 70"/>
                <a:gd name="T55" fmla="*/ 64 h 71"/>
                <a:gd name="T56" fmla="*/ 34 w 70"/>
                <a:gd name="T57" fmla="*/ 67 h 71"/>
                <a:gd name="T58" fmla="*/ 27 w 70"/>
                <a:gd name="T59" fmla="*/ 68 h 71"/>
                <a:gd name="T60" fmla="*/ 14 w 70"/>
                <a:gd name="T61" fmla="*/ 70 h 71"/>
                <a:gd name="T62" fmla="*/ 7 w 70"/>
                <a:gd name="T63" fmla="*/ 71 h 71"/>
                <a:gd name="T64" fmla="*/ 0 w 70"/>
                <a:gd name="T65" fmla="*/ 71 h 71"/>
                <a:gd name="T66" fmla="*/ 0 w 70"/>
                <a:gd name="T67" fmla="*/ 71 h 71"/>
                <a:gd name="T68" fmla="*/ 0 w 70"/>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0" h="71">
                  <a:moveTo>
                    <a:pt x="0" y="71"/>
                  </a:moveTo>
                  <a:lnTo>
                    <a:pt x="0" y="0"/>
                  </a:lnTo>
                  <a:lnTo>
                    <a:pt x="7" y="0"/>
                  </a:lnTo>
                  <a:lnTo>
                    <a:pt x="14" y="1"/>
                  </a:lnTo>
                  <a:lnTo>
                    <a:pt x="27" y="3"/>
                  </a:lnTo>
                  <a:lnTo>
                    <a:pt x="34" y="4"/>
                  </a:lnTo>
                  <a:lnTo>
                    <a:pt x="39" y="5"/>
                  </a:lnTo>
                  <a:lnTo>
                    <a:pt x="45" y="8"/>
                  </a:lnTo>
                  <a:lnTo>
                    <a:pt x="49" y="11"/>
                  </a:lnTo>
                  <a:lnTo>
                    <a:pt x="55" y="12"/>
                  </a:lnTo>
                  <a:lnTo>
                    <a:pt x="59" y="15"/>
                  </a:lnTo>
                  <a:lnTo>
                    <a:pt x="62" y="18"/>
                  </a:lnTo>
                  <a:lnTo>
                    <a:pt x="64" y="22"/>
                  </a:lnTo>
                  <a:lnTo>
                    <a:pt x="67" y="25"/>
                  </a:lnTo>
                  <a:lnTo>
                    <a:pt x="69" y="28"/>
                  </a:lnTo>
                  <a:lnTo>
                    <a:pt x="70" y="32"/>
                  </a:lnTo>
                  <a:lnTo>
                    <a:pt x="70" y="35"/>
                  </a:lnTo>
                  <a:lnTo>
                    <a:pt x="70" y="39"/>
                  </a:lnTo>
                  <a:lnTo>
                    <a:pt x="69" y="42"/>
                  </a:lnTo>
                  <a:lnTo>
                    <a:pt x="67" y="46"/>
                  </a:lnTo>
                  <a:lnTo>
                    <a:pt x="64" y="49"/>
                  </a:lnTo>
                  <a:lnTo>
                    <a:pt x="62" y="52"/>
                  </a:lnTo>
                  <a:lnTo>
                    <a:pt x="59" y="54"/>
                  </a:lnTo>
                  <a:lnTo>
                    <a:pt x="55" y="57"/>
                  </a:lnTo>
                  <a:lnTo>
                    <a:pt x="49" y="60"/>
                  </a:lnTo>
                  <a:lnTo>
                    <a:pt x="45" y="63"/>
                  </a:lnTo>
                  <a:lnTo>
                    <a:pt x="39" y="64"/>
                  </a:lnTo>
                  <a:lnTo>
                    <a:pt x="34" y="67"/>
                  </a:lnTo>
                  <a:lnTo>
                    <a:pt x="27" y="68"/>
                  </a:lnTo>
                  <a:lnTo>
                    <a:pt x="14" y="70"/>
                  </a:lnTo>
                  <a:lnTo>
                    <a:pt x="7" y="71"/>
                  </a:lnTo>
                  <a:lnTo>
                    <a:pt x="0" y="71"/>
                  </a:lnTo>
                  <a:close/>
                </a:path>
              </a:pathLst>
            </a:cu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37" name="Freeform 932"/>
            <xdr:cNvSpPr>
              <a:spLocks/>
            </xdr:cNvSpPr>
          </xdr:nvSpPr>
          <xdr:spPr bwMode="auto">
            <a:xfrm flipH="1">
              <a:off x="2362" y="1295"/>
              <a:ext cx="70" cy="71"/>
            </a:xfrm>
            <a:custGeom>
              <a:avLst/>
              <a:gdLst>
                <a:gd name="T0" fmla="*/ 0 w 70"/>
                <a:gd name="T1" fmla="*/ 71 h 71"/>
                <a:gd name="T2" fmla="*/ 0 w 70"/>
                <a:gd name="T3" fmla="*/ 0 h 71"/>
                <a:gd name="T4" fmla="*/ 7 w 70"/>
                <a:gd name="T5" fmla="*/ 0 h 71"/>
                <a:gd name="T6" fmla="*/ 14 w 70"/>
                <a:gd name="T7" fmla="*/ 1 h 71"/>
                <a:gd name="T8" fmla="*/ 27 w 70"/>
                <a:gd name="T9" fmla="*/ 3 h 71"/>
                <a:gd name="T10" fmla="*/ 34 w 70"/>
                <a:gd name="T11" fmla="*/ 4 h 71"/>
                <a:gd name="T12" fmla="*/ 39 w 70"/>
                <a:gd name="T13" fmla="*/ 5 h 71"/>
                <a:gd name="T14" fmla="*/ 45 w 70"/>
                <a:gd name="T15" fmla="*/ 8 h 71"/>
                <a:gd name="T16" fmla="*/ 49 w 70"/>
                <a:gd name="T17" fmla="*/ 11 h 71"/>
                <a:gd name="T18" fmla="*/ 55 w 70"/>
                <a:gd name="T19" fmla="*/ 12 h 71"/>
                <a:gd name="T20" fmla="*/ 59 w 70"/>
                <a:gd name="T21" fmla="*/ 15 h 71"/>
                <a:gd name="T22" fmla="*/ 62 w 70"/>
                <a:gd name="T23" fmla="*/ 18 h 71"/>
                <a:gd name="T24" fmla="*/ 64 w 70"/>
                <a:gd name="T25" fmla="*/ 22 h 71"/>
                <a:gd name="T26" fmla="*/ 67 w 70"/>
                <a:gd name="T27" fmla="*/ 25 h 71"/>
                <a:gd name="T28" fmla="*/ 69 w 70"/>
                <a:gd name="T29" fmla="*/ 28 h 71"/>
                <a:gd name="T30" fmla="*/ 70 w 70"/>
                <a:gd name="T31" fmla="*/ 32 h 71"/>
                <a:gd name="T32" fmla="*/ 70 w 70"/>
                <a:gd name="T33" fmla="*/ 35 h 71"/>
                <a:gd name="T34" fmla="*/ 70 w 70"/>
                <a:gd name="T35" fmla="*/ 35 h 71"/>
                <a:gd name="T36" fmla="*/ 70 w 70"/>
                <a:gd name="T37" fmla="*/ 39 h 71"/>
                <a:gd name="T38" fmla="*/ 69 w 70"/>
                <a:gd name="T39" fmla="*/ 42 h 71"/>
                <a:gd name="T40" fmla="*/ 67 w 70"/>
                <a:gd name="T41" fmla="*/ 46 h 71"/>
                <a:gd name="T42" fmla="*/ 64 w 70"/>
                <a:gd name="T43" fmla="*/ 49 h 71"/>
                <a:gd name="T44" fmla="*/ 62 w 70"/>
                <a:gd name="T45" fmla="*/ 52 h 71"/>
                <a:gd name="T46" fmla="*/ 59 w 70"/>
                <a:gd name="T47" fmla="*/ 54 h 71"/>
                <a:gd name="T48" fmla="*/ 55 w 70"/>
                <a:gd name="T49" fmla="*/ 57 h 71"/>
                <a:gd name="T50" fmla="*/ 49 w 70"/>
                <a:gd name="T51" fmla="*/ 60 h 71"/>
                <a:gd name="T52" fmla="*/ 45 w 70"/>
                <a:gd name="T53" fmla="*/ 63 h 71"/>
                <a:gd name="T54" fmla="*/ 39 w 70"/>
                <a:gd name="T55" fmla="*/ 64 h 71"/>
                <a:gd name="T56" fmla="*/ 34 w 70"/>
                <a:gd name="T57" fmla="*/ 67 h 71"/>
                <a:gd name="T58" fmla="*/ 27 w 70"/>
                <a:gd name="T59" fmla="*/ 68 h 71"/>
                <a:gd name="T60" fmla="*/ 14 w 70"/>
                <a:gd name="T61" fmla="*/ 70 h 71"/>
                <a:gd name="T62" fmla="*/ 7 w 70"/>
                <a:gd name="T63" fmla="*/ 71 h 71"/>
                <a:gd name="T64" fmla="*/ 0 w 70"/>
                <a:gd name="T65" fmla="*/ 71 h 71"/>
                <a:gd name="T66" fmla="*/ 0 w 70"/>
                <a:gd name="T67" fmla="*/ 71 h 71"/>
                <a:gd name="T68" fmla="*/ 0 w 70"/>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0" h="71">
                  <a:moveTo>
                    <a:pt x="0" y="71"/>
                  </a:moveTo>
                  <a:lnTo>
                    <a:pt x="0" y="0"/>
                  </a:lnTo>
                  <a:lnTo>
                    <a:pt x="7" y="0"/>
                  </a:lnTo>
                  <a:lnTo>
                    <a:pt x="14" y="1"/>
                  </a:lnTo>
                  <a:lnTo>
                    <a:pt x="27" y="3"/>
                  </a:lnTo>
                  <a:lnTo>
                    <a:pt x="34" y="4"/>
                  </a:lnTo>
                  <a:lnTo>
                    <a:pt x="39" y="5"/>
                  </a:lnTo>
                  <a:lnTo>
                    <a:pt x="45" y="8"/>
                  </a:lnTo>
                  <a:lnTo>
                    <a:pt x="49" y="11"/>
                  </a:lnTo>
                  <a:lnTo>
                    <a:pt x="55" y="12"/>
                  </a:lnTo>
                  <a:lnTo>
                    <a:pt x="59" y="15"/>
                  </a:lnTo>
                  <a:lnTo>
                    <a:pt x="62" y="18"/>
                  </a:lnTo>
                  <a:lnTo>
                    <a:pt x="64" y="22"/>
                  </a:lnTo>
                  <a:lnTo>
                    <a:pt x="67" y="25"/>
                  </a:lnTo>
                  <a:lnTo>
                    <a:pt x="69" y="28"/>
                  </a:lnTo>
                  <a:lnTo>
                    <a:pt x="70" y="32"/>
                  </a:lnTo>
                  <a:lnTo>
                    <a:pt x="70" y="35"/>
                  </a:lnTo>
                  <a:lnTo>
                    <a:pt x="70" y="39"/>
                  </a:lnTo>
                  <a:lnTo>
                    <a:pt x="69" y="42"/>
                  </a:lnTo>
                  <a:lnTo>
                    <a:pt x="67" y="46"/>
                  </a:lnTo>
                  <a:lnTo>
                    <a:pt x="64" y="49"/>
                  </a:lnTo>
                  <a:lnTo>
                    <a:pt x="62" y="52"/>
                  </a:lnTo>
                  <a:lnTo>
                    <a:pt x="59" y="54"/>
                  </a:lnTo>
                  <a:lnTo>
                    <a:pt x="55" y="57"/>
                  </a:lnTo>
                  <a:lnTo>
                    <a:pt x="49" y="60"/>
                  </a:lnTo>
                  <a:lnTo>
                    <a:pt x="45" y="63"/>
                  </a:lnTo>
                  <a:lnTo>
                    <a:pt x="39" y="64"/>
                  </a:lnTo>
                  <a:lnTo>
                    <a:pt x="34" y="67"/>
                  </a:lnTo>
                  <a:lnTo>
                    <a:pt x="27" y="68"/>
                  </a:lnTo>
                  <a:lnTo>
                    <a:pt x="14" y="70"/>
                  </a:lnTo>
                  <a:lnTo>
                    <a:pt x="7" y="71"/>
                  </a:lnTo>
                  <a:lnTo>
                    <a:pt x="0" y="71"/>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38" name="Freeform 933"/>
            <xdr:cNvSpPr>
              <a:spLocks/>
            </xdr:cNvSpPr>
          </xdr:nvSpPr>
          <xdr:spPr bwMode="auto">
            <a:xfrm flipH="1">
              <a:off x="2432" y="1278"/>
              <a:ext cx="71" cy="105"/>
            </a:xfrm>
            <a:custGeom>
              <a:avLst/>
              <a:gdLst>
                <a:gd name="T0" fmla="*/ 71 w 71"/>
                <a:gd name="T1" fmla="*/ 17 h 105"/>
                <a:gd name="T2" fmla="*/ 70 w 71"/>
                <a:gd name="T3" fmla="*/ 15 h 105"/>
                <a:gd name="T4" fmla="*/ 70 w 71"/>
                <a:gd name="T5" fmla="*/ 14 h 105"/>
                <a:gd name="T6" fmla="*/ 67 w 71"/>
                <a:gd name="T7" fmla="*/ 11 h 105"/>
                <a:gd name="T8" fmla="*/ 65 w 71"/>
                <a:gd name="T9" fmla="*/ 10 h 105"/>
                <a:gd name="T10" fmla="*/ 63 w 71"/>
                <a:gd name="T11" fmla="*/ 8 h 105"/>
                <a:gd name="T12" fmla="*/ 58 w 71"/>
                <a:gd name="T13" fmla="*/ 7 h 105"/>
                <a:gd name="T14" fmla="*/ 54 w 71"/>
                <a:gd name="T15" fmla="*/ 6 h 105"/>
                <a:gd name="T16" fmla="*/ 50 w 71"/>
                <a:gd name="T17" fmla="*/ 4 h 105"/>
                <a:gd name="T18" fmla="*/ 44 w 71"/>
                <a:gd name="T19" fmla="*/ 3 h 105"/>
                <a:gd name="T20" fmla="*/ 39 w 71"/>
                <a:gd name="T21" fmla="*/ 3 h 105"/>
                <a:gd name="T22" fmla="*/ 33 w 71"/>
                <a:gd name="T23" fmla="*/ 1 h 105"/>
                <a:gd name="T24" fmla="*/ 28 w 71"/>
                <a:gd name="T25" fmla="*/ 1 h 105"/>
                <a:gd name="T26" fmla="*/ 14 w 71"/>
                <a:gd name="T27" fmla="*/ 0 h 105"/>
                <a:gd name="T28" fmla="*/ 0 w 71"/>
                <a:gd name="T29" fmla="*/ 0 h 105"/>
                <a:gd name="T30" fmla="*/ 0 w 71"/>
                <a:gd name="T31" fmla="*/ 105 h 105"/>
                <a:gd name="T32" fmla="*/ 14 w 71"/>
                <a:gd name="T33" fmla="*/ 105 h 105"/>
                <a:gd name="T34" fmla="*/ 28 w 71"/>
                <a:gd name="T35" fmla="*/ 104 h 105"/>
                <a:gd name="T36" fmla="*/ 33 w 71"/>
                <a:gd name="T37" fmla="*/ 104 h 105"/>
                <a:gd name="T38" fmla="*/ 39 w 71"/>
                <a:gd name="T39" fmla="*/ 102 h 105"/>
                <a:gd name="T40" fmla="*/ 44 w 71"/>
                <a:gd name="T41" fmla="*/ 101 h 105"/>
                <a:gd name="T42" fmla="*/ 50 w 71"/>
                <a:gd name="T43" fmla="*/ 101 h 105"/>
                <a:gd name="T44" fmla="*/ 54 w 71"/>
                <a:gd name="T45" fmla="*/ 99 h 105"/>
                <a:gd name="T46" fmla="*/ 58 w 71"/>
                <a:gd name="T47" fmla="*/ 98 h 105"/>
                <a:gd name="T48" fmla="*/ 63 w 71"/>
                <a:gd name="T49" fmla="*/ 97 h 105"/>
                <a:gd name="T50" fmla="*/ 65 w 71"/>
                <a:gd name="T51" fmla="*/ 95 h 105"/>
                <a:gd name="T52" fmla="*/ 67 w 71"/>
                <a:gd name="T53" fmla="*/ 92 h 105"/>
                <a:gd name="T54" fmla="*/ 70 w 71"/>
                <a:gd name="T55" fmla="*/ 91 h 105"/>
                <a:gd name="T56" fmla="*/ 70 w 71"/>
                <a:gd name="T57" fmla="*/ 90 h 105"/>
                <a:gd name="T58" fmla="*/ 71 w 71"/>
                <a:gd name="T59" fmla="*/ 88 h 105"/>
                <a:gd name="T60" fmla="*/ 71 w 71"/>
                <a:gd name="T61" fmla="*/ 88 h 105"/>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71" h="105">
                  <a:moveTo>
                    <a:pt x="71" y="17"/>
                  </a:moveTo>
                  <a:lnTo>
                    <a:pt x="70" y="15"/>
                  </a:lnTo>
                  <a:lnTo>
                    <a:pt x="70" y="14"/>
                  </a:lnTo>
                  <a:lnTo>
                    <a:pt x="67" y="11"/>
                  </a:lnTo>
                  <a:lnTo>
                    <a:pt x="65" y="10"/>
                  </a:lnTo>
                  <a:lnTo>
                    <a:pt x="63" y="8"/>
                  </a:lnTo>
                  <a:lnTo>
                    <a:pt x="58" y="7"/>
                  </a:lnTo>
                  <a:lnTo>
                    <a:pt x="54" y="6"/>
                  </a:lnTo>
                  <a:lnTo>
                    <a:pt x="50" y="4"/>
                  </a:lnTo>
                  <a:lnTo>
                    <a:pt x="44" y="3"/>
                  </a:lnTo>
                  <a:lnTo>
                    <a:pt x="39" y="3"/>
                  </a:lnTo>
                  <a:lnTo>
                    <a:pt x="33" y="1"/>
                  </a:lnTo>
                  <a:lnTo>
                    <a:pt x="28" y="1"/>
                  </a:lnTo>
                  <a:lnTo>
                    <a:pt x="14" y="0"/>
                  </a:lnTo>
                  <a:lnTo>
                    <a:pt x="0" y="0"/>
                  </a:lnTo>
                  <a:lnTo>
                    <a:pt x="0" y="105"/>
                  </a:lnTo>
                  <a:lnTo>
                    <a:pt x="14" y="105"/>
                  </a:lnTo>
                  <a:lnTo>
                    <a:pt x="28" y="104"/>
                  </a:lnTo>
                  <a:lnTo>
                    <a:pt x="33" y="104"/>
                  </a:lnTo>
                  <a:lnTo>
                    <a:pt x="39" y="102"/>
                  </a:lnTo>
                  <a:lnTo>
                    <a:pt x="44" y="101"/>
                  </a:lnTo>
                  <a:lnTo>
                    <a:pt x="50" y="101"/>
                  </a:lnTo>
                  <a:lnTo>
                    <a:pt x="54" y="99"/>
                  </a:lnTo>
                  <a:lnTo>
                    <a:pt x="58" y="98"/>
                  </a:lnTo>
                  <a:lnTo>
                    <a:pt x="63" y="97"/>
                  </a:lnTo>
                  <a:lnTo>
                    <a:pt x="65" y="95"/>
                  </a:lnTo>
                  <a:lnTo>
                    <a:pt x="67" y="92"/>
                  </a:lnTo>
                  <a:lnTo>
                    <a:pt x="70" y="91"/>
                  </a:lnTo>
                  <a:lnTo>
                    <a:pt x="70" y="90"/>
                  </a:lnTo>
                  <a:lnTo>
                    <a:pt x="71" y="88"/>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nvGrpSpPr>
            <xdr:cNvPr id="239" name="Group 934"/>
            <xdr:cNvGrpSpPr>
              <a:grpSpLocks/>
            </xdr:cNvGrpSpPr>
          </xdr:nvGrpSpPr>
          <xdr:grpSpPr bwMode="auto">
            <a:xfrm>
              <a:off x="2503" y="1298"/>
              <a:ext cx="143" cy="66"/>
              <a:chOff x="1824" y="1131"/>
              <a:chExt cx="265" cy="66"/>
            </a:xfrm>
          </xdr:grpSpPr>
          <xdr:sp macro="" textlink="">
            <xdr:nvSpPr>
              <xdr:cNvPr id="244" name="Freeform 935"/>
              <xdr:cNvSpPr>
                <a:spLocks/>
              </xdr:cNvSpPr>
            </xdr:nvSpPr>
            <xdr:spPr bwMode="auto">
              <a:xfrm flipH="1">
                <a:off x="1824" y="1176"/>
                <a:ext cx="265" cy="21"/>
              </a:xfrm>
              <a:custGeom>
                <a:avLst/>
                <a:gdLst>
                  <a:gd name="T0" fmla="*/ 265 w 265"/>
                  <a:gd name="T1" fmla="*/ 11 h 21"/>
                  <a:gd name="T2" fmla="*/ 265 w 265"/>
                  <a:gd name="T3" fmla="*/ 11 h 21"/>
                  <a:gd name="T4" fmla="*/ 263 w 265"/>
                  <a:gd name="T5" fmla="*/ 13 h 21"/>
                  <a:gd name="T6" fmla="*/ 260 w 265"/>
                  <a:gd name="T7" fmla="*/ 14 h 21"/>
                  <a:gd name="T8" fmla="*/ 258 w 265"/>
                  <a:gd name="T9" fmla="*/ 15 h 21"/>
                  <a:gd name="T10" fmla="*/ 253 w 265"/>
                  <a:gd name="T11" fmla="*/ 15 h 21"/>
                  <a:gd name="T12" fmla="*/ 249 w 265"/>
                  <a:gd name="T13" fmla="*/ 17 h 21"/>
                  <a:gd name="T14" fmla="*/ 245 w 265"/>
                  <a:gd name="T15" fmla="*/ 17 h 21"/>
                  <a:gd name="T16" fmla="*/ 239 w 265"/>
                  <a:gd name="T17" fmla="*/ 18 h 21"/>
                  <a:gd name="T18" fmla="*/ 232 w 265"/>
                  <a:gd name="T19" fmla="*/ 20 h 21"/>
                  <a:gd name="T20" fmla="*/ 225 w 265"/>
                  <a:gd name="T21" fmla="*/ 20 h 21"/>
                  <a:gd name="T22" fmla="*/ 218 w 265"/>
                  <a:gd name="T23" fmla="*/ 20 h 21"/>
                  <a:gd name="T24" fmla="*/ 210 w 265"/>
                  <a:gd name="T25" fmla="*/ 21 h 21"/>
                  <a:gd name="T26" fmla="*/ 203 w 265"/>
                  <a:gd name="T27" fmla="*/ 21 h 21"/>
                  <a:gd name="T28" fmla="*/ 195 w 265"/>
                  <a:gd name="T29" fmla="*/ 21 h 21"/>
                  <a:gd name="T30" fmla="*/ 176 w 265"/>
                  <a:gd name="T31" fmla="*/ 21 h 21"/>
                  <a:gd name="T32" fmla="*/ 176 w 265"/>
                  <a:gd name="T33" fmla="*/ 21 h 21"/>
                  <a:gd name="T34" fmla="*/ 70 w 265"/>
                  <a:gd name="T35" fmla="*/ 21 h 21"/>
                  <a:gd name="T36" fmla="*/ 56 w 265"/>
                  <a:gd name="T37" fmla="*/ 21 h 21"/>
                  <a:gd name="T38" fmla="*/ 42 w 265"/>
                  <a:gd name="T39" fmla="*/ 20 h 21"/>
                  <a:gd name="T40" fmla="*/ 36 w 265"/>
                  <a:gd name="T41" fmla="*/ 18 h 21"/>
                  <a:gd name="T42" fmla="*/ 31 w 265"/>
                  <a:gd name="T43" fmla="*/ 18 h 21"/>
                  <a:gd name="T44" fmla="*/ 25 w 265"/>
                  <a:gd name="T45" fmla="*/ 17 h 21"/>
                  <a:gd name="T46" fmla="*/ 20 w 265"/>
                  <a:gd name="T47" fmla="*/ 15 h 21"/>
                  <a:gd name="T48" fmla="*/ 15 w 265"/>
                  <a:gd name="T49" fmla="*/ 14 h 21"/>
                  <a:gd name="T50" fmla="*/ 11 w 265"/>
                  <a:gd name="T51" fmla="*/ 13 h 21"/>
                  <a:gd name="T52" fmla="*/ 8 w 265"/>
                  <a:gd name="T53" fmla="*/ 10 h 21"/>
                  <a:gd name="T54" fmla="*/ 6 w 265"/>
                  <a:gd name="T55" fmla="*/ 8 h 21"/>
                  <a:gd name="T56" fmla="*/ 3 w 265"/>
                  <a:gd name="T57" fmla="*/ 7 h 21"/>
                  <a:gd name="T58" fmla="*/ 1 w 265"/>
                  <a:gd name="T59" fmla="*/ 4 h 21"/>
                  <a:gd name="T60" fmla="*/ 0 w 265"/>
                  <a:gd name="T61" fmla="*/ 3 h 21"/>
                  <a:gd name="T62" fmla="*/ 0 w 265"/>
                  <a:gd name="T63" fmla="*/ 0 h 2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65" h="21">
                    <a:moveTo>
                      <a:pt x="265" y="11"/>
                    </a:moveTo>
                    <a:lnTo>
                      <a:pt x="265" y="11"/>
                    </a:lnTo>
                    <a:lnTo>
                      <a:pt x="263" y="13"/>
                    </a:lnTo>
                    <a:lnTo>
                      <a:pt x="260" y="14"/>
                    </a:lnTo>
                    <a:lnTo>
                      <a:pt x="258" y="15"/>
                    </a:lnTo>
                    <a:lnTo>
                      <a:pt x="253" y="15"/>
                    </a:lnTo>
                    <a:lnTo>
                      <a:pt x="249" y="17"/>
                    </a:lnTo>
                    <a:lnTo>
                      <a:pt x="245" y="17"/>
                    </a:lnTo>
                    <a:lnTo>
                      <a:pt x="239" y="18"/>
                    </a:lnTo>
                    <a:lnTo>
                      <a:pt x="232" y="20"/>
                    </a:lnTo>
                    <a:lnTo>
                      <a:pt x="225" y="20"/>
                    </a:lnTo>
                    <a:lnTo>
                      <a:pt x="218" y="20"/>
                    </a:lnTo>
                    <a:lnTo>
                      <a:pt x="210" y="21"/>
                    </a:lnTo>
                    <a:lnTo>
                      <a:pt x="203" y="21"/>
                    </a:lnTo>
                    <a:lnTo>
                      <a:pt x="195" y="21"/>
                    </a:lnTo>
                    <a:lnTo>
                      <a:pt x="176" y="21"/>
                    </a:lnTo>
                    <a:lnTo>
                      <a:pt x="70" y="21"/>
                    </a:lnTo>
                    <a:lnTo>
                      <a:pt x="56" y="21"/>
                    </a:lnTo>
                    <a:lnTo>
                      <a:pt x="42" y="20"/>
                    </a:lnTo>
                    <a:lnTo>
                      <a:pt x="36" y="18"/>
                    </a:lnTo>
                    <a:lnTo>
                      <a:pt x="31" y="18"/>
                    </a:lnTo>
                    <a:lnTo>
                      <a:pt x="25" y="17"/>
                    </a:lnTo>
                    <a:lnTo>
                      <a:pt x="20" y="15"/>
                    </a:lnTo>
                    <a:lnTo>
                      <a:pt x="15" y="14"/>
                    </a:lnTo>
                    <a:lnTo>
                      <a:pt x="11" y="13"/>
                    </a:lnTo>
                    <a:lnTo>
                      <a:pt x="8" y="10"/>
                    </a:lnTo>
                    <a:lnTo>
                      <a:pt x="6" y="8"/>
                    </a:lnTo>
                    <a:lnTo>
                      <a:pt x="3" y="7"/>
                    </a:lnTo>
                    <a:lnTo>
                      <a:pt x="1" y="4"/>
                    </a:lnTo>
                    <a:lnTo>
                      <a:pt x="0" y="3"/>
                    </a:lnTo>
                    <a:lnTo>
                      <a:pt x="0" y="0"/>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45" name="Freeform 936"/>
              <xdr:cNvSpPr>
                <a:spLocks/>
              </xdr:cNvSpPr>
            </xdr:nvSpPr>
            <xdr:spPr bwMode="auto">
              <a:xfrm flipH="1">
                <a:off x="2085" y="1151"/>
                <a:ext cx="4" cy="25"/>
              </a:xfrm>
              <a:custGeom>
                <a:avLst/>
                <a:gdLst>
                  <a:gd name="T0" fmla="*/ 0 w 4"/>
                  <a:gd name="T1" fmla="*/ 0 h 25"/>
                  <a:gd name="T2" fmla="*/ 1 w 4"/>
                  <a:gd name="T3" fmla="*/ 1 h 25"/>
                  <a:gd name="T4" fmla="*/ 1 w 4"/>
                  <a:gd name="T5" fmla="*/ 3 h 25"/>
                  <a:gd name="T6" fmla="*/ 3 w 4"/>
                  <a:gd name="T7" fmla="*/ 5 h 25"/>
                  <a:gd name="T8" fmla="*/ 3 w 4"/>
                  <a:gd name="T9" fmla="*/ 7 h 25"/>
                  <a:gd name="T10" fmla="*/ 4 w 4"/>
                  <a:gd name="T11" fmla="*/ 12 h 25"/>
                  <a:gd name="T12" fmla="*/ 4 w 4"/>
                  <a:gd name="T13" fmla="*/ 17 h 25"/>
                  <a:gd name="T14" fmla="*/ 3 w 4"/>
                  <a:gd name="T15" fmla="*/ 19 h 25"/>
                  <a:gd name="T16" fmla="*/ 1 w 4"/>
                  <a:gd name="T17" fmla="*/ 22 h 25"/>
                  <a:gd name="T18" fmla="*/ 1 w 4"/>
                  <a:gd name="T19" fmla="*/ 24 h 25"/>
                  <a:gd name="T20" fmla="*/ 0 w 4"/>
                  <a:gd name="T21" fmla="*/ 25 h 2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5">
                    <a:moveTo>
                      <a:pt x="0" y="0"/>
                    </a:moveTo>
                    <a:lnTo>
                      <a:pt x="1" y="1"/>
                    </a:lnTo>
                    <a:lnTo>
                      <a:pt x="1" y="3"/>
                    </a:lnTo>
                    <a:lnTo>
                      <a:pt x="3" y="5"/>
                    </a:lnTo>
                    <a:lnTo>
                      <a:pt x="3" y="7"/>
                    </a:lnTo>
                    <a:lnTo>
                      <a:pt x="4" y="12"/>
                    </a:lnTo>
                    <a:lnTo>
                      <a:pt x="4" y="17"/>
                    </a:lnTo>
                    <a:lnTo>
                      <a:pt x="3" y="19"/>
                    </a:lnTo>
                    <a:lnTo>
                      <a:pt x="1" y="22"/>
                    </a:lnTo>
                    <a:lnTo>
                      <a:pt x="1" y="24"/>
                    </a:lnTo>
                    <a:lnTo>
                      <a:pt x="0" y="25"/>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46" name="Freeform 937"/>
              <xdr:cNvSpPr>
                <a:spLocks/>
              </xdr:cNvSpPr>
            </xdr:nvSpPr>
            <xdr:spPr bwMode="auto">
              <a:xfrm flipH="1" flipV="1">
                <a:off x="1824" y="1131"/>
                <a:ext cx="265" cy="21"/>
              </a:xfrm>
              <a:custGeom>
                <a:avLst/>
                <a:gdLst>
                  <a:gd name="T0" fmla="*/ 265 w 265"/>
                  <a:gd name="T1" fmla="*/ 11 h 21"/>
                  <a:gd name="T2" fmla="*/ 265 w 265"/>
                  <a:gd name="T3" fmla="*/ 11 h 21"/>
                  <a:gd name="T4" fmla="*/ 263 w 265"/>
                  <a:gd name="T5" fmla="*/ 13 h 21"/>
                  <a:gd name="T6" fmla="*/ 260 w 265"/>
                  <a:gd name="T7" fmla="*/ 14 h 21"/>
                  <a:gd name="T8" fmla="*/ 258 w 265"/>
                  <a:gd name="T9" fmla="*/ 15 h 21"/>
                  <a:gd name="T10" fmla="*/ 253 w 265"/>
                  <a:gd name="T11" fmla="*/ 15 h 21"/>
                  <a:gd name="T12" fmla="*/ 249 w 265"/>
                  <a:gd name="T13" fmla="*/ 17 h 21"/>
                  <a:gd name="T14" fmla="*/ 245 w 265"/>
                  <a:gd name="T15" fmla="*/ 17 h 21"/>
                  <a:gd name="T16" fmla="*/ 239 w 265"/>
                  <a:gd name="T17" fmla="*/ 18 h 21"/>
                  <a:gd name="T18" fmla="*/ 232 w 265"/>
                  <a:gd name="T19" fmla="*/ 20 h 21"/>
                  <a:gd name="T20" fmla="*/ 225 w 265"/>
                  <a:gd name="T21" fmla="*/ 20 h 21"/>
                  <a:gd name="T22" fmla="*/ 218 w 265"/>
                  <a:gd name="T23" fmla="*/ 20 h 21"/>
                  <a:gd name="T24" fmla="*/ 210 w 265"/>
                  <a:gd name="T25" fmla="*/ 21 h 21"/>
                  <a:gd name="T26" fmla="*/ 203 w 265"/>
                  <a:gd name="T27" fmla="*/ 21 h 21"/>
                  <a:gd name="T28" fmla="*/ 195 w 265"/>
                  <a:gd name="T29" fmla="*/ 21 h 21"/>
                  <a:gd name="T30" fmla="*/ 176 w 265"/>
                  <a:gd name="T31" fmla="*/ 21 h 21"/>
                  <a:gd name="T32" fmla="*/ 176 w 265"/>
                  <a:gd name="T33" fmla="*/ 21 h 21"/>
                  <a:gd name="T34" fmla="*/ 70 w 265"/>
                  <a:gd name="T35" fmla="*/ 21 h 21"/>
                  <a:gd name="T36" fmla="*/ 56 w 265"/>
                  <a:gd name="T37" fmla="*/ 21 h 21"/>
                  <a:gd name="T38" fmla="*/ 42 w 265"/>
                  <a:gd name="T39" fmla="*/ 20 h 21"/>
                  <a:gd name="T40" fmla="*/ 36 w 265"/>
                  <a:gd name="T41" fmla="*/ 18 h 21"/>
                  <a:gd name="T42" fmla="*/ 31 w 265"/>
                  <a:gd name="T43" fmla="*/ 18 h 21"/>
                  <a:gd name="T44" fmla="*/ 25 w 265"/>
                  <a:gd name="T45" fmla="*/ 17 h 21"/>
                  <a:gd name="T46" fmla="*/ 20 w 265"/>
                  <a:gd name="T47" fmla="*/ 15 h 21"/>
                  <a:gd name="T48" fmla="*/ 15 w 265"/>
                  <a:gd name="T49" fmla="*/ 14 h 21"/>
                  <a:gd name="T50" fmla="*/ 11 w 265"/>
                  <a:gd name="T51" fmla="*/ 13 h 21"/>
                  <a:gd name="T52" fmla="*/ 8 w 265"/>
                  <a:gd name="T53" fmla="*/ 10 h 21"/>
                  <a:gd name="T54" fmla="*/ 6 w 265"/>
                  <a:gd name="T55" fmla="*/ 8 h 21"/>
                  <a:gd name="T56" fmla="*/ 3 w 265"/>
                  <a:gd name="T57" fmla="*/ 7 h 21"/>
                  <a:gd name="T58" fmla="*/ 1 w 265"/>
                  <a:gd name="T59" fmla="*/ 4 h 21"/>
                  <a:gd name="T60" fmla="*/ 0 w 265"/>
                  <a:gd name="T61" fmla="*/ 3 h 21"/>
                  <a:gd name="T62" fmla="*/ 0 w 265"/>
                  <a:gd name="T63" fmla="*/ 0 h 2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65" h="21">
                    <a:moveTo>
                      <a:pt x="265" y="11"/>
                    </a:moveTo>
                    <a:lnTo>
                      <a:pt x="265" y="11"/>
                    </a:lnTo>
                    <a:lnTo>
                      <a:pt x="263" y="13"/>
                    </a:lnTo>
                    <a:lnTo>
                      <a:pt x="260" y="14"/>
                    </a:lnTo>
                    <a:lnTo>
                      <a:pt x="258" y="15"/>
                    </a:lnTo>
                    <a:lnTo>
                      <a:pt x="253" y="15"/>
                    </a:lnTo>
                    <a:lnTo>
                      <a:pt x="249" y="17"/>
                    </a:lnTo>
                    <a:lnTo>
                      <a:pt x="245" y="17"/>
                    </a:lnTo>
                    <a:lnTo>
                      <a:pt x="239" y="18"/>
                    </a:lnTo>
                    <a:lnTo>
                      <a:pt x="232" y="20"/>
                    </a:lnTo>
                    <a:lnTo>
                      <a:pt x="225" y="20"/>
                    </a:lnTo>
                    <a:lnTo>
                      <a:pt x="218" y="20"/>
                    </a:lnTo>
                    <a:lnTo>
                      <a:pt x="210" y="21"/>
                    </a:lnTo>
                    <a:lnTo>
                      <a:pt x="203" y="21"/>
                    </a:lnTo>
                    <a:lnTo>
                      <a:pt x="195" y="21"/>
                    </a:lnTo>
                    <a:lnTo>
                      <a:pt x="176" y="21"/>
                    </a:lnTo>
                    <a:lnTo>
                      <a:pt x="70" y="21"/>
                    </a:lnTo>
                    <a:lnTo>
                      <a:pt x="56" y="21"/>
                    </a:lnTo>
                    <a:lnTo>
                      <a:pt x="42" y="20"/>
                    </a:lnTo>
                    <a:lnTo>
                      <a:pt x="36" y="18"/>
                    </a:lnTo>
                    <a:lnTo>
                      <a:pt x="31" y="18"/>
                    </a:lnTo>
                    <a:lnTo>
                      <a:pt x="25" y="17"/>
                    </a:lnTo>
                    <a:lnTo>
                      <a:pt x="20" y="15"/>
                    </a:lnTo>
                    <a:lnTo>
                      <a:pt x="15" y="14"/>
                    </a:lnTo>
                    <a:lnTo>
                      <a:pt x="11" y="13"/>
                    </a:lnTo>
                    <a:lnTo>
                      <a:pt x="8" y="10"/>
                    </a:lnTo>
                    <a:lnTo>
                      <a:pt x="6" y="8"/>
                    </a:lnTo>
                    <a:lnTo>
                      <a:pt x="3" y="7"/>
                    </a:lnTo>
                    <a:lnTo>
                      <a:pt x="1" y="4"/>
                    </a:lnTo>
                    <a:lnTo>
                      <a:pt x="0" y="3"/>
                    </a:lnTo>
                    <a:lnTo>
                      <a:pt x="0" y="0"/>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grpSp>
          <xdr:nvGrpSpPr>
            <xdr:cNvPr id="240" name="Group 938"/>
            <xdr:cNvGrpSpPr>
              <a:grpSpLocks/>
            </xdr:cNvGrpSpPr>
          </xdr:nvGrpSpPr>
          <xdr:grpSpPr bwMode="auto">
            <a:xfrm>
              <a:off x="2118" y="1290"/>
              <a:ext cx="103" cy="84"/>
              <a:chOff x="1968" y="588"/>
              <a:chExt cx="151" cy="84"/>
            </a:xfrm>
          </xdr:grpSpPr>
          <xdr:sp macro="" textlink="">
            <xdr:nvSpPr>
              <xdr:cNvPr id="241" name="Freeform 939"/>
              <xdr:cNvSpPr>
                <a:spLocks/>
              </xdr:cNvSpPr>
            </xdr:nvSpPr>
            <xdr:spPr bwMode="auto">
              <a:xfrm flipH="1">
                <a:off x="1970" y="653"/>
                <a:ext cx="149" cy="18"/>
              </a:xfrm>
              <a:custGeom>
                <a:avLst/>
                <a:gdLst>
                  <a:gd name="T0" fmla="*/ 149 w 149"/>
                  <a:gd name="T1" fmla="*/ 0 h 18"/>
                  <a:gd name="T2" fmla="*/ 149 w 149"/>
                  <a:gd name="T3" fmla="*/ 18 h 18"/>
                  <a:gd name="T4" fmla="*/ 49 w 149"/>
                  <a:gd name="T5" fmla="*/ 18 h 18"/>
                  <a:gd name="T6" fmla="*/ 0 w 149"/>
                  <a:gd name="T7" fmla="*/ 4 h 1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9" h="18">
                    <a:moveTo>
                      <a:pt x="149" y="0"/>
                    </a:moveTo>
                    <a:lnTo>
                      <a:pt x="149" y="18"/>
                    </a:lnTo>
                    <a:lnTo>
                      <a:pt x="49" y="18"/>
                    </a:lnTo>
                    <a:lnTo>
                      <a:pt x="0" y="4"/>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42" name="Freeform 940"/>
              <xdr:cNvSpPr>
                <a:spLocks/>
              </xdr:cNvSpPr>
            </xdr:nvSpPr>
            <xdr:spPr bwMode="auto">
              <a:xfrm flipH="1" flipV="1">
                <a:off x="1968" y="588"/>
                <a:ext cx="149" cy="18"/>
              </a:xfrm>
              <a:custGeom>
                <a:avLst/>
                <a:gdLst>
                  <a:gd name="T0" fmla="*/ 149 w 149"/>
                  <a:gd name="T1" fmla="*/ 0 h 18"/>
                  <a:gd name="T2" fmla="*/ 149 w 149"/>
                  <a:gd name="T3" fmla="*/ 18 h 18"/>
                  <a:gd name="T4" fmla="*/ 49 w 149"/>
                  <a:gd name="T5" fmla="*/ 18 h 18"/>
                  <a:gd name="T6" fmla="*/ 0 w 149"/>
                  <a:gd name="T7" fmla="*/ 4 h 1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9" h="18">
                    <a:moveTo>
                      <a:pt x="149" y="0"/>
                    </a:moveTo>
                    <a:lnTo>
                      <a:pt x="149" y="18"/>
                    </a:lnTo>
                    <a:lnTo>
                      <a:pt x="49" y="18"/>
                    </a:lnTo>
                    <a:lnTo>
                      <a:pt x="0" y="4"/>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43" name="Line 941"/>
              <xdr:cNvSpPr>
                <a:spLocks noChangeShapeType="1"/>
              </xdr:cNvSpPr>
            </xdr:nvSpPr>
            <xdr:spPr bwMode="auto">
              <a:xfrm flipV="1">
                <a:off x="1968" y="608"/>
                <a:ext cx="0" cy="6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grpSp>
      <xdr:grpSp>
        <xdr:nvGrpSpPr>
          <xdr:cNvPr id="198" name="Group 942"/>
          <xdr:cNvGrpSpPr>
            <a:grpSpLocks/>
          </xdr:cNvGrpSpPr>
        </xdr:nvGrpSpPr>
        <xdr:grpSpPr bwMode="auto">
          <a:xfrm>
            <a:off x="3655" y="4535"/>
            <a:ext cx="298" cy="64"/>
            <a:chOff x="2118" y="1557"/>
            <a:chExt cx="528" cy="105"/>
          </a:xfrm>
        </xdr:grpSpPr>
        <xdr:sp macro="" textlink="">
          <xdr:nvSpPr>
            <xdr:cNvPr id="217" name="Freeform 943"/>
            <xdr:cNvSpPr>
              <a:spLocks/>
            </xdr:cNvSpPr>
          </xdr:nvSpPr>
          <xdr:spPr bwMode="auto">
            <a:xfrm flipH="1">
              <a:off x="2203" y="1574"/>
              <a:ext cx="71" cy="71"/>
            </a:xfrm>
            <a:custGeom>
              <a:avLst/>
              <a:gdLst>
                <a:gd name="T0" fmla="*/ 0 w 71"/>
                <a:gd name="T1" fmla="*/ 71 h 71"/>
                <a:gd name="T2" fmla="*/ 0 w 71"/>
                <a:gd name="T3" fmla="*/ 0 h 71"/>
                <a:gd name="T4" fmla="*/ 7 w 71"/>
                <a:gd name="T5" fmla="*/ 0 h 71"/>
                <a:gd name="T6" fmla="*/ 14 w 71"/>
                <a:gd name="T7" fmla="*/ 1 h 71"/>
                <a:gd name="T8" fmla="*/ 28 w 71"/>
                <a:gd name="T9" fmla="*/ 3 h 71"/>
                <a:gd name="T10" fmla="*/ 34 w 71"/>
                <a:gd name="T11" fmla="*/ 4 h 71"/>
                <a:gd name="T12" fmla="*/ 39 w 71"/>
                <a:gd name="T13" fmla="*/ 5 h 71"/>
                <a:gd name="T14" fmla="*/ 45 w 71"/>
                <a:gd name="T15" fmla="*/ 8 h 71"/>
                <a:gd name="T16" fmla="*/ 51 w 71"/>
                <a:gd name="T17" fmla="*/ 11 h 71"/>
                <a:gd name="T18" fmla="*/ 55 w 71"/>
                <a:gd name="T19" fmla="*/ 12 h 71"/>
                <a:gd name="T20" fmla="*/ 59 w 71"/>
                <a:gd name="T21" fmla="*/ 15 h 71"/>
                <a:gd name="T22" fmla="*/ 63 w 71"/>
                <a:gd name="T23" fmla="*/ 18 h 71"/>
                <a:gd name="T24" fmla="*/ 66 w 71"/>
                <a:gd name="T25" fmla="*/ 22 h 71"/>
                <a:gd name="T26" fmla="*/ 67 w 71"/>
                <a:gd name="T27" fmla="*/ 25 h 71"/>
                <a:gd name="T28" fmla="*/ 70 w 71"/>
                <a:gd name="T29" fmla="*/ 28 h 71"/>
                <a:gd name="T30" fmla="*/ 71 w 71"/>
                <a:gd name="T31" fmla="*/ 32 h 71"/>
                <a:gd name="T32" fmla="*/ 71 w 71"/>
                <a:gd name="T33" fmla="*/ 35 h 71"/>
                <a:gd name="T34" fmla="*/ 71 w 71"/>
                <a:gd name="T35" fmla="*/ 35 h 71"/>
                <a:gd name="T36" fmla="*/ 71 w 71"/>
                <a:gd name="T37" fmla="*/ 39 h 71"/>
                <a:gd name="T38" fmla="*/ 70 w 71"/>
                <a:gd name="T39" fmla="*/ 42 h 71"/>
                <a:gd name="T40" fmla="*/ 67 w 71"/>
                <a:gd name="T41" fmla="*/ 46 h 71"/>
                <a:gd name="T42" fmla="*/ 66 w 71"/>
                <a:gd name="T43" fmla="*/ 49 h 71"/>
                <a:gd name="T44" fmla="*/ 63 w 71"/>
                <a:gd name="T45" fmla="*/ 52 h 71"/>
                <a:gd name="T46" fmla="*/ 59 w 71"/>
                <a:gd name="T47" fmla="*/ 54 h 71"/>
                <a:gd name="T48" fmla="*/ 55 w 71"/>
                <a:gd name="T49" fmla="*/ 57 h 71"/>
                <a:gd name="T50" fmla="*/ 51 w 71"/>
                <a:gd name="T51" fmla="*/ 60 h 71"/>
                <a:gd name="T52" fmla="*/ 45 w 71"/>
                <a:gd name="T53" fmla="*/ 63 h 71"/>
                <a:gd name="T54" fmla="*/ 39 w 71"/>
                <a:gd name="T55" fmla="*/ 64 h 71"/>
                <a:gd name="T56" fmla="*/ 34 w 71"/>
                <a:gd name="T57" fmla="*/ 67 h 71"/>
                <a:gd name="T58" fmla="*/ 28 w 71"/>
                <a:gd name="T59" fmla="*/ 68 h 71"/>
                <a:gd name="T60" fmla="*/ 14 w 71"/>
                <a:gd name="T61" fmla="*/ 70 h 71"/>
                <a:gd name="T62" fmla="*/ 7 w 71"/>
                <a:gd name="T63" fmla="*/ 71 h 71"/>
                <a:gd name="T64" fmla="*/ 0 w 71"/>
                <a:gd name="T65" fmla="*/ 71 h 71"/>
                <a:gd name="T66" fmla="*/ 0 w 71"/>
                <a:gd name="T67" fmla="*/ 71 h 71"/>
                <a:gd name="T68" fmla="*/ 0 w 71"/>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1" h="71">
                  <a:moveTo>
                    <a:pt x="0" y="71"/>
                  </a:moveTo>
                  <a:lnTo>
                    <a:pt x="0" y="0"/>
                  </a:lnTo>
                  <a:lnTo>
                    <a:pt x="7" y="0"/>
                  </a:lnTo>
                  <a:lnTo>
                    <a:pt x="14" y="1"/>
                  </a:lnTo>
                  <a:lnTo>
                    <a:pt x="28" y="3"/>
                  </a:lnTo>
                  <a:lnTo>
                    <a:pt x="34" y="4"/>
                  </a:lnTo>
                  <a:lnTo>
                    <a:pt x="39" y="5"/>
                  </a:lnTo>
                  <a:lnTo>
                    <a:pt x="45" y="8"/>
                  </a:lnTo>
                  <a:lnTo>
                    <a:pt x="51" y="11"/>
                  </a:lnTo>
                  <a:lnTo>
                    <a:pt x="55" y="12"/>
                  </a:lnTo>
                  <a:lnTo>
                    <a:pt x="59" y="15"/>
                  </a:lnTo>
                  <a:lnTo>
                    <a:pt x="63" y="18"/>
                  </a:lnTo>
                  <a:lnTo>
                    <a:pt x="66" y="22"/>
                  </a:lnTo>
                  <a:lnTo>
                    <a:pt x="67" y="25"/>
                  </a:lnTo>
                  <a:lnTo>
                    <a:pt x="70" y="28"/>
                  </a:lnTo>
                  <a:lnTo>
                    <a:pt x="71" y="32"/>
                  </a:lnTo>
                  <a:lnTo>
                    <a:pt x="71" y="35"/>
                  </a:lnTo>
                  <a:lnTo>
                    <a:pt x="71" y="39"/>
                  </a:lnTo>
                  <a:lnTo>
                    <a:pt x="70" y="42"/>
                  </a:lnTo>
                  <a:lnTo>
                    <a:pt x="67" y="46"/>
                  </a:lnTo>
                  <a:lnTo>
                    <a:pt x="66" y="49"/>
                  </a:lnTo>
                  <a:lnTo>
                    <a:pt x="63" y="52"/>
                  </a:lnTo>
                  <a:lnTo>
                    <a:pt x="59" y="54"/>
                  </a:lnTo>
                  <a:lnTo>
                    <a:pt x="55" y="57"/>
                  </a:lnTo>
                  <a:lnTo>
                    <a:pt x="51" y="60"/>
                  </a:lnTo>
                  <a:lnTo>
                    <a:pt x="45" y="63"/>
                  </a:lnTo>
                  <a:lnTo>
                    <a:pt x="39" y="64"/>
                  </a:lnTo>
                  <a:lnTo>
                    <a:pt x="34" y="67"/>
                  </a:lnTo>
                  <a:lnTo>
                    <a:pt x="28" y="68"/>
                  </a:lnTo>
                  <a:lnTo>
                    <a:pt x="14" y="70"/>
                  </a:lnTo>
                  <a:lnTo>
                    <a:pt x="7" y="71"/>
                  </a:lnTo>
                  <a:lnTo>
                    <a:pt x="0" y="71"/>
                  </a:lnTo>
                  <a:close/>
                </a:path>
              </a:pathLst>
            </a:cu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18" name="Freeform 944"/>
            <xdr:cNvSpPr>
              <a:spLocks/>
            </xdr:cNvSpPr>
          </xdr:nvSpPr>
          <xdr:spPr bwMode="auto">
            <a:xfrm flipH="1">
              <a:off x="2203" y="1574"/>
              <a:ext cx="71" cy="71"/>
            </a:xfrm>
            <a:custGeom>
              <a:avLst/>
              <a:gdLst>
                <a:gd name="T0" fmla="*/ 0 w 71"/>
                <a:gd name="T1" fmla="*/ 71 h 71"/>
                <a:gd name="T2" fmla="*/ 0 w 71"/>
                <a:gd name="T3" fmla="*/ 0 h 71"/>
                <a:gd name="T4" fmla="*/ 7 w 71"/>
                <a:gd name="T5" fmla="*/ 0 h 71"/>
                <a:gd name="T6" fmla="*/ 14 w 71"/>
                <a:gd name="T7" fmla="*/ 1 h 71"/>
                <a:gd name="T8" fmla="*/ 28 w 71"/>
                <a:gd name="T9" fmla="*/ 3 h 71"/>
                <a:gd name="T10" fmla="*/ 34 w 71"/>
                <a:gd name="T11" fmla="*/ 4 h 71"/>
                <a:gd name="T12" fmla="*/ 39 w 71"/>
                <a:gd name="T13" fmla="*/ 5 h 71"/>
                <a:gd name="T14" fmla="*/ 45 w 71"/>
                <a:gd name="T15" fmla="*/ 8 h 71"/>
                <a:gd name="T16" fmla="*/ 51 w 71"/>
                <a:gd name="T17" fmla="*/ 11 h 71"/>
                <a:gd name="T18" fmla="*/ 55 w 71"/>
                <a:gd name="T19" fmla="*/ 12 h 71"/>
                <a:gd name="T20" fmla="*/ 59 w 71"/>
                <a:gd name="T21" fmla="*/ 15 h 71"/>
                <a:gd name="T22" fmla="*/ 63 w 71"/>
                <a:gd name="T23" fmla="*/ 18 h 71"/>
                <a:gd name="T24" fmla="*/ 66 w 71"/>
                <a:gd name="T25" fmla="*/ 22 h 71"/>
                <a:gd name="T26" fmla="*/ 67 w 71"/>
                <a:gd name="T27" fmla="*/ 25 h 71"/>
                <a:gd name="T28" fmla="*/ 70 w 71"/>
                <a:gd name="T29" fmla="*/ 28 h 71"/>
                <a:gd name="T30" fmla="*/ 71 w 71"/>
                <a:gd name="T31" fmla="*/ 32 h 71"/>
                <a:gd name="T32" fmla="*/ 71 w 71"/>
                <a:gd name="T33" fmla="*/ 35 h 71"/>
                <a:gd name="T34" fmla="*/ 71 w 71"/>
                <a:gd name="T35" fmla="*/ 35 h 71"/>
                <a:gd name="T36" fmla="*/ 71 w 71"/>
                <a:gd name="T37" fmla="*/ 39 h 71"/>
                <a:gd name="T38" fmla="*/ 70 w 71"/>
                <a:gd name="T39" fmla="*/ 42 h 71"/>
                <a:gd name="T40" fmla="*/ 67 w 71"/>
                <a:gd name="T41" fmla="*/ 46 h 71"/>
                <a:gd name="T42" fmla="*/ 66 w 71"/>
                <a:gd name="T43" fmla="*/ 49 h 71"/>
                <a:gd name="T44" fmla="*/ 63 w 71"/>
                <a:gd name="T45" fmla="*/ 52 h 71"/>
                <a:gd name="T46" fmla="*/ 59 w 71"/>
                <a:gd name="T47" fmla="*/ 54 h 71"/>
                <a:gd name="T48" fmla="*/ 55 w 71"/>
                <a:gd name="T49" fmla="*/ 57 h 71"/>
                <a:gd name="T50" fmla="*/ 51 w 71"/>
                <a:gd name="T51" fmla="*/ 60 h 71"/>
                <a:gd name="T52" fmla="*/ 45 w 71"/>
                <a:gd name="T53" fmla="*/ 63 h 71"/>
                <a:gd name="T54" fmla="*/ 39 w 71"/>
                <a:gd name="T55" fmla="*/ 64 h 71"/>
                <a:gd name="T56" fmla="*/ 34 w 71"/>
                <a:gd name="T57" fmla="*/ 67 h 71"/>
                <a:gd name="T58" fmla="*/ 28 w 71"/>
                <a:gd name="T59" fmla="*/ 68 h 71"/>
                <a:gd name="T60" fmla="*/ 14 w 71"/>
                <a:gd name="T61" fmla="*/ 70 h 71"/>
                <a:gd name="T62" fmla="*/ 7 w 71"/>
                <a:gd name="T63" fmla="*/ 71 h 71"/>
                <a:gd name="T64" fmla="*/ 0 w 71"/>
                <a:gd name="T65" fmla="*/ 71 h 71"/>
                <a:gd name="T66" fmla="*/ 0 w 71"/>
                <a:gd name="T67" fmla="*/ 71 h 71"/>
                <a:gd name="T68" fmla="*/ 0 w 71"/>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1" h="71">
                  <a:moveTo>
                    <a:pt x="0" y="71"/>
                  </a:moveTo>
                  <a:lnTo>
                    <a:pt x="0" y="0"/>
                  </a:lnTo>
                  <a:lnTo>
                    <a:pt x="7" y="0"/>
                  </a:lnTo>
                  <a:lnTo>
                    <a:pt x="14" y="1"/>
                  </a:lnTo>
                  <a:lnTo>
                    <a:pt x="28" y="3"/>
                  </a:lnTo>
                  <a:lnTo>
                    <a:pt x="34" y="4"/>
                  </a:lnTo>
                  <a:lnTo>
                    <a:pt x="39" y="5"/>
                  </a:lnTo>
                  <a:lnTo>
                    <a:pt x="45" y="8"/>
                  </a:lnTo>
                  <a:lnTo>
                    <a:pt x="51" y="11"/>
                  </a:lnTo>
                  <a:lnTo>
                    <a:pt x="55" y="12"/>
                  </a:lnTo>
                  <a:lnTo>
                    <a:pt x="59" y="15"/>
                  </a:lnTo>
                  <a:lnTo>
                    <a:pt x="63" y="18"/>
                  </a:lnTo>
                  <a:lnTo>
                    <a:pt x="66" y="22"/>
                  </a:lnTo>
                  <a:lnTo>
                    <a:pt x="67" y="25"/>
                  </a:lnTo>
                  <a:lnTo>
                    <a:pt x="70" y="28"/>
                  </a:lnTo>
                  <a:lnTo>
                    <a:pt x="71" y="32"/>
                  </a:lnTo>
                  <a:lnTo>
                    <a:pt x="71" y="35"/>
                  </a:lnTo>
                  <a:lnTo>
                    <a:pt x="71" y="39"/>
                  </a:lnTo>
                  <a:lnTo>
                    <a:pt x="70" y="42"/>
                  </a:lnTo>
                  <a:lnTo>
                    <a:pt x="67" y="46"/>
                  </a:lnTo>
                  <a:lnTo>
                    <a:pt x="66" y="49"/>
                  </a:lnTo>
                  <a:lnTo>
                    <a:pt x="63" y="52"/>
                  </a:lnTo>
                  <a:lnTo>
                    <a:pt x="59" y="54"/>
                  </a:lnTo>
                  <a:lnTo>
                    <a:pt x="55" y="57"/>
                  </a:lnTo>
                  <a:lnTo>
                    <a:pt x="51" y="60"/>
                  </a:lnTo>
                  <a:lnTo>
                    <a:pt x="45" y="63"/>
                  </a:lnTo>
                  <a:lnTo>
                    <a:pt x="39" y="64"/>
                  </a:lnTo>
                  <a:lnTo>
                    <a:pt x="34" y="67"/>
                  </a:lnTo>
                  <a:lnTo>
                    <a:pt x="28" y="68"/>
                  </a:lnTo>
                  <a:lnTo>
                    <a:pt x="14" y="70"/>
                  </a:lnTo>
                  <a:lnTo>
                    <a:pt x="7" y="71"/>
                  </a:lnTo>
                  <a:lnTo>
                    <a:pt x="0" y="71"/>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19" name="Freeform 945"/>
            <xdr:cNvSpPr>
              <a:spLocks/>
            </xdr:cNvSpPr>
          </xdr:nvSpPr>
          <xdr:spPr bwMode="auto">
            <a:xfrm flipH="1">
              <a:off x="2274" y="1557"/>
              <a:ext cx="70" cy="105"/>
            </a:xfrm>
            <a:custGeom>
              <a:avLst/>
              <a:gdLst>
                <a:gd name="T0" fmla="*/ 70 w 70"/>
                <a:gd name="T1" fmla="*/ 17 h 105"/>
                <a:gd name="T2" fmla="*/ 70 w 70"/>
                <a:gd name="T3" fmla="*/ 15 h 105"/>
                <a:gd name="T4" fmla="*/ 69 w 70"/>
                <a:gd name="T5" fmla="*/ 14 h 105"/>
                <a:gd name="T6" fmla="*/ 67 w 70"/>
                <a:gd name="T7" fmla="*/ 11 h 105"/>
                <a:gd name="T8" fmla="*/ 65 w 70"/>
                <a:gd name="T9" fmla="*/ 10 h 105"/>
                <a:gd name="T10" fmla="*/ 62 w 70"/>
                <a:gd name="T11" fmla="*/ 8 h 105"/>
                <a:gd name="T12" fmla="*/ 59 w 70"/>
                <a:gd name="T13" fmla="*/ 7 h 105"/>
                <a:gd name="T14" fmla="*/ 55 w 70"/>
                <a:gd name="T15" fmla="*/ 6 h 105"/>
                <a:gd name="T16" fmla="*/ 49 w 70"/>
                <a:gd name="T17" fmla="*/ 4 h 105"/>
                <a:gd name="T18" fmla="*/ 45 w 70"/>
                <a:gd name="T19" fmla="*/ 3 h 105"/>
                <a:gd name="T20" fmla="*/ 39 w 70"/>
                <a:gd name="T21" fmla="*/ 3 h 105"/>
                <a:gd name="T22" fmla="*/ 34 w 70"/>
                <a:gd name="T23" fmla="*/ 1 h 105"/>
                <a:gd name="T24" fmla="*/ 27 w 70"/>
                <a:gd name="T25" fmla="*/ 1 h 105"/>
                <a:gd name="T26" fmla="*/ 14 w 70"/>
                <a:gd name="T27" fmla="*/ 0 h 105"/>
                <a:gd name="T28" fmla="*/ 0 w 70"/>
                <a:gd name="T29" fmla="*/ 0 h 105"/>
                <a:gd name="T30" fmla="*/ 0 w 70"/>
                <a:gd name="T31" fmla="*/ 105 h 105"/>
                <a:gd name="T32" fmla="*/ 14 w 70"/>
                <a:gd name="T33" fmla="*/ 105 h 105"/>
                <a:gd name="T34" fmla="*/ 27 w 70"/>
                <a:gd name="T35" fmla="*/ 104 h 105"/>
                <a:gd name="T36" fmla="*/ 34 w 70"/>
                <a:gd name="T37" fmla="*/ 104 h 105"/>
                <a:gd name="T38" fmla="*/ 39 w 70"/>
                <a:gd name="T39" fmla="*/ 102 h 105"/>
                <a:gd name="T40" fmla="*/ 45 w 70"/>
                <a:gd name="T41" fmla="*/ 101 h 105"/>
                <a:gd name="T42" fmla="*/ 49 w 70"/>
                <a:gd name="T43" fmla="*/ 101 h 105"/>
                <a:gd name="T44" fmla="*/ 55 w 70"/>
                <a:gd name="T45" fmla="*/ 99 h 105"/>
                <a:gd name="T46" fmla="*/ 59 w 70"/>
                <a:gd name="T47" fmla="*/ 98 h 105"/>
                <a:gd name="T48" fmla="*/ 62 w 70"/>
                <a:gd name="T49" fmla="*/ 97 h 105"/>
                <a:gd name="T50" fmla="*/ 65 w 70"/>
                <a:gd name="T51" fmla="*/ 95 h 105"/>
                <a:gd name="T52" fmla="*/ 67 w 70"/>
                <a:gd name="T53" fmla="*/ 92 h 105"/>
                <a:gd name="T54" fmla="*/ 69 w 70"/>
                <a:gd name="T55" fmla="*/ 91 h 105"/>
                <a:gd name="T56" fmla="*/ 70 w 70"/>
                <a:gd name="T57" fmla="*/ 90 h 105"/>
                <a:gd name="T58" fmla="*/ 70 w 70"/>
                <a:gd name="T59" fmla="*/ 88 h 105"/>
                <a:gd name="T60" fmla="*/ 70 w 70"/>
                <a:gd name="T61" fmla="*/ 88 h 105"/>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70" h="105">
                  <a:moveTo>
                    <a:pt x="70" y="17"/>
                  </a:moveTo>
                  <a:lnTo>
                    <a:pt x="70" y="15"/>
                  </a:lnTo>
                  <a:lnTo>
                    <a:pt x="69" y="14"/>
                  </a:lnTo>
                  <a:lnTo>
                    <a:pt x="67" y="11"/>
                  </a:lnTo>
                  <a:lnTo>
                    <a:pt x="65" y="10"/>
                  </a:lnTo>
                  <a:lnTo>
                    <a:pt x="62" y="8"/>
                  </a:lnTo>
                  <a:lnTo>
                    <a:pt x="59" y="7"/>
                  </a:lnTo>
                  <a:lnTo>
                    <a:pt x="55" y="6"/>
                  </a:lnTo>
                  <a:lnTo>
                    <a:pt x="49" y="4"/>
                  </a:lnTo>
                  <a:lnTo>
                    <a:pt x="45" y="3"/>
                  </a:lnTo>
                  <a:lnTo>
                    <a:pt x="39" y="3"/>
                  </a:lnTo>
                  <a:lnTo>
                    <a:pt x="34" y="1"/>
                  </a:lnTo>
                  <a:lnTo>
                    <a:pt x="27" y="1"/>
                  </a:lnTo>
                  <a:lnTo>
                    <a:pt x="14" y="0"/>
                  </a:lnTo>
                  <a:lnTo>
                    <a:pt x="0" y="0"/>
                  </a:lnTo>
                  <a:lnTo>
                    <a:pt x="0" y="105"/>
                  </a:lnTo>
                  <a:lnTo>
                    <a:pt x="14" y="105"/>
                  </a:lnTo>
                  <a:lnTo>
                    <a:pt x="27" y="104"/>
                  </a:lnTo>
                  <a:lnTo>
                    <a:pt x="34" y="104"/>
                  </a:lnTo>
                  <a:lnTo>
                    <a:pt x="39" y="102"/>
                  </a:lnTo>
                  <a:lnTo>
                    <a:pt x="45" y="101"/>
                  </a:lnTo>
                  <a:lnTo>
                    <a:pt x="49" y="101"/>
                  </a:lnTo>
                  <a:lnTo>
                    <a:pt x="55" y="99"/>
                  </a:lnTo>
                  <a:lnTo>
                    <a:pt x="59" y="98"/>
                  </a:lnTo>
                  <a:lnTo>
                    <a:pt x="62" y="97"/>
                  </a:lnTo>
                  <a:lnTo>
                    <a:pt x="65" y="95"/>
                  </a:lnTo>
                  <a:lnTo>
                    <a:pt x="67" y="92"/>
                  </a:lnTo>
                  <a:lnTo>
                    <a:pt x="69" y="91"/>
                  </a:lnTo>
                  <a:lnTo>
                    <a:pt x="70" y="90"/>
                  </a:lnTo>
                  <a:lnTo>
                    <a:pt x="70" y="88"/>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20" name="Freeform 946"/>
            <xdr:cNvSpPr>
              <a:spLocks/>
            </xdr:cNvSpPr>
          </xdr:nvSpPr>
          <xdr:spPr bwMode="auto">
            <a:xfrm flipH="1">
              <a:off x="2344" y="1592"/>
              <a:ext cx="28" cy="35"/>
            </a:xfrm>
            <a:custGeom>
              <a:avLst/>
              <a:gdLst>
                <a:gd name="T0" fmla="*/ 28 w 28"/>
                <a:gd name="T1" fmla="*/ 0 h 35"/>
                <a:gd name="T2" fmla="*/ 0 w 28"/>
                <a:gd name="T3" fmla="*/ 0 h 35"/>
                <a:gd name="T4" fmla="*/ 0 w 28"/>
                <a:gd name="T5" fmla="*/ 35 h 35"/>
                <a:gd name="T6" fmla="*/ 28 w 28"/>
                <a:gd name="T7" fmla="*/ 35 h 3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8" h="35">
                  <a:moveTo>
                    <a:pt x="28" y="0"/>
                  </a:moveTo>
                  <a:lnTo>
                    <a:pt x="0" y="0"/>
                  </a:lnTo>
                  <a:lnTo>
                    <a:pt x="0" y="35"/>
                  </a:lnTo>
                  <a:lnTo>
                    <a:pt x="28" y="35"/>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21" name="Freeform 947"/>
            <xdr:cNvSpPr>
              <a:spLocks/>
            </xdr:cNvSpPr>
          </xdr:nvSpPr>
          <xdr:spPr bwMode="auto">
            <a:xfrm flipH="1">
              <a:off x="2362" y="1574"/>
              <a:ext cx="70" cy="71"/>
            </a:xfrm>
            <a:custGeom>
              <a:avLst/>
              <a:gdLst>
                <a:gd name="T0" fmla="*/ 0 w 70"/>
                <a:gd name="T1" fmla="*/ 71 h 71"/>
                <a:gd name="T2" fmla="*/ 0 w 70"/>
                <a:gd name="T3" fmla="*/ 0 h 71"/>
                <a:gd name="T4" fmla="*/ 7 w 70"/>
                <a:gd name="T5" fmla="*/ 0 h 71"/>
                <a:gd name="T6" fmla="*/ 14 w 70"/>
                <a:gd name="T7" fmla="*/ 1 h 71"/>
                <a:gd name="T8" fmla="*/ 27 w 70"/>
                <a:gd name="T9" fmla="*/ 3 h 71"/>
                <a:gd name="T10" fmla="*/ 34 w 70"/>
                <a:gd name="T11" fmla="*/ 4 h 71"/>
                <a:gd name="T12" fmla="*/ 39 w 70"/>
                <a:gd name="T13" fmla="*/ 5 h 71"/>
                <a:gd name="T14" fmla="*/ 45 w 70"/>
                <a:gd name="T15" fmla="*/ 8 h 71"/>
                <a:gd name="T16" fmla="*/ 49 w 70"/>
                <a:gd name="T17" fmla="*/ 11 h 71"/>
                <a:gd name="T18" fmla="*/ 55 w 70"/>
                <a:gd name="T19" fmla="*/ 12 h 71"/>
                <a:gd name="T20" fmla="*/ 59 w 70"/>
                <a:gd name="T21" fmla="*/ 15 h 71"/>
                <a:gd name="T22" fmla="*/ 62 w 70"/>
                <a:gd name="T23" fmla="*/ 18 h 71"/>
                <a:gd name="T24" fmla="*/ 64 w 70"/>
                <a:gd name="T25" fmla="*/ 22 h 71"/>
                <a:gd name="T26" fmla="*/ 67 w 70"/>
                <a:gd name="T27" fmla="*/ 25 h 71"/>
                <a:gd name="T28" fmla="*/ 69 w 70"/>
                <a:gd name="T29" fmla="*/ 28 h 71"/>
                <a:gd name="T30" fmla="*/ 70 w 70"/>
                <a:gd name="T31" fmla="*/ 32 h 71"/>
                <a:gd name="T32" fmla="*/ 70 w 70"/>
                <a:gd name="T33" fmla="*/ 35 h 71"/>
                <a:gd name="T34" fmla="*/ 70 w 70"/>
                <a:gd name="T35" fmla="*/ 35 h 71"/>
                <a:gd name="T36" fmla="*/ 70 w 70"/>
                <a:gd name="T37" fmla="*/ 39 h 71"/>
                <a:gd name="T38" fmla="*/ 69 w 70"/>
                <a:gd name="T39" fmla="*/ 42 h 71"/>
                <a:gd name="T40" fmla="*/ 67 w 70"/>
                <a:gd name="T41" fmla="*/ 46 h 71"/>
                <a:gd name="T42" fmla="*/ 64 w 70"/>
                <a:gd name="T43" fmla="*/ 49 h 71"/>
                <a:gd name="T44" fmla="*/ 62 w 70"/>
                <a:gd name="T45" fmla="*/ 52 h 71"/>
                <a:gd name="T46" fmla="*/ 59 w 70"/>
                <a:gd name="T47" fmla="*/ 54 h 71"/>
                <a:gd name="T48" fmla="*/ 55 w 70"/>
                <a:gd name="T49" fmla="*/ 57 h 71"/>
                <a:gd name="T50" fmla="*/ 49 w 70"/>
                <a:gd name="T51" fmla="*/ 60 h 71"/>
                <a:gd name="T52" fmla="*/ 45 w 70"/>
                <a:gd name="T53" fmla="*/ 63 h 71"/>
                <a:gd name="T54" fmla="*/ 39 w 70"/>
                <a:gd name="T55" fmla="*/ 64 h 71"/>
                <a:gd name="T56" fmla="*/ 34 w 70"/>
                <a:gd name="T57" fmla="*/ 67 h 71"/>
                <a:gd name="T58" fmla="*/ 27 w 70"/>
                <a:gd name="T59" fmla="*/ 68 h 71"/>
                <a:gd name="T60" fmla="*/ 14 w 70"/>
                <a:gd name="T61" fmla="*/ 70 h 71"/>
                <a:gd name="T62" fmla="*/ 7 w 70"/>
                <a:gd name="T63" fmla="*/ 71 h 71"/>
                <a:gd name="T64" fmla="*/ 0 w 70"/>
                <a:gd name="T65" fmla="*/ 71 h 71"/>
                <a:gd name="T66" fmla="*/ 0 w 70"/>
                <a:gd name="T67" fmla="*/ 71 h 71"/>
                <a:gd name="T68" fmla="*/ 0 w 70"/>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0" h="71">
                  <a:moveTo>
                    <a:pt x="0" y="71"/>
                  </a:moveTo>
                  <a:lnTo>
                    <a:pt x="0" y="0"/>
                  </a:lnTo>
                  <a:lnTo>
                    <a:pt x="7" y="0"/>
                  </a:lnTo>
                  <a:lnTo>
                    <a:pt x="14" y="1"/>
                  </a:lnTo>
                  <a:lnTo>
                    <a:pt x="27" y="3"/>
                  </a:lnTo>
                  <a:lnTo>
                    <a:pt x="34" y="4"/>
                  </a:lnTo>
                  <a:lnTo>
                    <a:pt x="39" y="5"/>
                  </a:lnTo>
                  <a:lnTo>
                    <a:pt x="45" y="8"/>
                  </a:lnTo>
                  <a:lnTo>
                    <a:pt x="49" y="11"/>
                  </a:lnTo>
                  <a:lnTo>
                    <a:pt x="55" y="12"/>
                  </a:lnTo>
                  <a:lnTo>
                    <a:pt x="59" y="15"/>
                  </a:lnTo>
                  <a:lnTo>
                    <a:pt x="62" y="18"/>
                  </a:lnTo>
                  <a:lnTo>
                    <a:pt x="64" y="22"/>
                  </a:lnTo>
                  <a:lnTo>
                    <a:pt x="67" y="25"/>
                  </a:lnTo>
                  <a:lnTo>
                    <a:pt x="69" y="28"/>
                  </a:lnTo>
                  <a:lnTo>
                    <a:pt x="70" y="32"/>
                  </a:lnTo>
                  <a:lnTo>
                    <a:pt x="70" y="35"/>
                  </a:lnTo>
                  <a:lnTo>
                    <a:pt x="70" y="39"/>
                  </a:lnTo>
                  <a:lnTo>
                    <a:pt x="69" y="42"/>
                  </a:lnTo>
                  <a:lnTo>
                    <a:pt x="67" y="46"/>
                  </a:lnTo>
                  <a:lnTo>
                    <a:pt x="64" y="49"/>
                  </a:lnTo>
                  <a:lnTo>
                    <a:pt x="62" y="52"/>
                  </a:lnTo>
                  <a:lnTo>
                    <a:pt x="59" y="54"/>
                  </a:lnTo>
                  <a:lnTo>
                    <a:pt x="55" y="57"/>
                  </a:lnTo>
                  <a:lnTo>
                    <a:pt x="49" y="60"/>
                  </a:lnTo>
                  <a:lnTo>
                    <a:pt x="45" y="63"/>
                  </a:lnTo>
                  <a:lnTo>
                    <a:pt x="39" y="64"/>
                  </a:lnTo>
                  <a:lnTo>
                    <a:pt x="34" y="67"/>
                  </a:lnTo>
                  <a:lnTo>
                    <a:pt x="27" y="68"/>
                  </a:lnTo>
                  <a:lnTo>
                    <a:pt x="14" y="70"/>
                  </a:lnTo>
                  <a:lnTo>
                    <a:pt x="7" y="71"/>
                  </a:lnTo>
                  <a:lnTo>
                    <a:pt x="0" y="71"/>
                  </a:lnTo>
                  <a:close/>
                </a:path>
              </a:pathLst>
            </a:cu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22" name="Freeform 948"/>
            <xdr:cNvSpPr>
              <a:spLocks/>
            </xdr:cNvSpPr>
          </xdr:nvSpPr>
          <xdr:spPr bwMode="auto">
            <a:xfrm flipH="1">
              <a:off x="2362" y="1574"/>
              <a:ext cx="70" cy="71"/>
            </a:xfrm>
            <a:custGeom>
              <a:avLst/>
              <a:gdLst>
                <a:gd name="T0" fmla="*/ 0 w 70"/>
                <a:gd name="T1" fmla="*/ 71 h 71"/>
                <a:gd name="T2" fmla="*/ 0 w 70"/>
                <a:gd name="T3" fmla="*/ 0 h 71"/>
                <a:gd name="T4" fmla="*/ 7 w 70"/>
                <a:gd name="T5" fmla="*/ 0 h 71"/>
                <a:gd name="T6" fmla="*/ 14 w 70"/>
                <a:gd name="T7" fmla="*/ 1 h 71"/>
                <a:gd name="T8" fmla="*/ 27 w 70"/>
                <a:gd name="T9" fmla="*/ 3 h 71"/>
                <a:gd name="T10" fmla="*/ 34 w 70"/>
                <a:gd name="T11" fmla="*/ 4 h 71"/>
                <a:gd name="T12" fmla="*/ 39 w 70"/>
                <a:gd name="T13" fmla="*/ 5 h 71"/>
                <a:gd name="T14" fmla="*/ 45 w 70"/>
                <a:gd name="T15" fmla="*/ 8 h 71"/>
                <a:gd name="T16" fmla="*/ 49 w 70"/>
                <a:gd name="T17" fmla="*/ 11 h 71"/>
                <a:gd name="T18" fmla="*/ 55 w 70"/>
                <a:gd name="T19" fmla="*/ 12 h 71"/>
                <a:gd name="T20" fmla="*/ 59 w 70"/>
                <a:gd name="T21" fmla="*/ 15 h 71"/>
                <a:gd name="T22" fmla="*/ 62 w 70"/>
                <a:gd name="T23" fmla="*/ 18 h 71"/>
                <a:gd name="T24" fmla="*/ 64 w 70"/>
                <a:gd name="T25" fmla="*/ 22 h 71"/>
                <a:gd name="T26" fmla="*/ 67 w 70"/>
                <a:gd name="T27" fmla="*/ 25 h 71"/>
                <a:gd name="T28" fmla="*/ 69 w 70"/>
                <a:gd name="T29" fmla="*/ 28 h 71"/>
                <a:gd name="T30" fmla="*/ 70 w 70"/>
                <a:gd name="T31" fmla="*/ 32 h 71"/>
                <a:gd name="T32" fmla="*/ 70 w 70"/>
                <a:gd name="T33" fmla="*/ 35 h 71"/>
                <a:gd name="T34" fmla="*/ 70 w 70"/>
                <a:gd name="T35" fmla="*/ 35 h 71"/>
                <a:gd name="T36" fmla="*/ 70 w 70"/>
                <a:gd name="T37" fmla="*/ 39 h 71"/>
                <a:gd name="T38" fmla="*/ 69 w 70"/>
                <a:gd name="T39" fmla="*/ 42 h 71"/>
                <a:gd name="T40" fmla="*/ 67 w 70"/>
                <a:gd name="T41" fmla="*/ 46 h 71"/>
                <a:gd name="T42" fmla="*/ 64 w 70"/>
                <a:gd name="T43" fmla="*/ 49 h 71"/>
                <a:gd name="T44" fmla="*/ 62 w 70"/>
                <a:gd name="T45" fmla="*/ 52 h 71"/>
                <a:gd name="T46" fmla="*/ 59 w 70"/>
                <a:gd name="T47" fmla="*/ 54 h 71"/>
                <a:gd name="T48" fmla="*/ 55 w 70"/>
                <a:gd name="T49" fmla="*/ 57 h 71"/>
                <a:gd name="T50" fmla="*/ 49 w 70"/>
                <a:gd name="T51" fmla="*/ 60 h 71"/>
                <a:gd name="T52" fmla="*/ 45 w 70"/>
                <a:gd name="T53" fmla="*/ 63 h 71"/>
                <a:gd name="T54" fmla="*/ 39 w 70"/>
                <a:gd name="T55" fmla="*/ 64 h 71"/>
                <a:gd name="T56" fmla="*/ 34 w 70"/>
                <a:gd name="T57" fmla="*/ 67 h 71"/>
                <a:gd name="T58" fmla="*/ 27 w 70"/>
                <a:gd name="T59" fmla="*/ 68 h 71"/>
                <a:gd name="T60" fmla="*/ 14 w 70"/>
                <a:gd name="T61" fmla="*/ 70 h 71"/>
                <a:gd name="T62" fmla="*/ 7 w 70"/>
                <a:gd name="T63" fmla="*/ 71 h 71"/>
                <a:gd name="T64" fmla="*/ 0 w 70"/>
                <a:gd name="T65" fmla="*/ 71 h 71"/>
                <a:gd name="T66" fmla="*/ 0 w 70"/>
                <a:gd name="T67" fmla="*/ 71 h 71"/>
                <a:gd name="T68" fmla="*/ 0 w 70"/>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0" h="71">
                  <a:moveTo>
                    <a:pt x="0" y="71"/>
                  </a:moveTo>
                  <a:lnTo>
                    <a:pt x="0" y="0"/>
                  </a:lnTo>
                  <a:lnTo>
                    <a:pt x="7" y="0"/>
                  </a:lnTo>
                  <a:lnTo>
                    <a:pt x="14" y="1"/>
                  </a:lnTo>
                  <a:lnTo>
                    <a:pt x="27" y="3"/>
                  </a:lnTo>
                  <a:lnTo>
                    <a:pt x="34" y="4"/>
                  </a:lnTo>
                  <a:lnTo>
                    <a:pt x="39" y="5"/>
                  </a:lnTo>
                  <a:lnTo>
                    <a:pt x="45" y="8"/>
                  </a:lnTo>
                  <a:lnTo>
                    <a:pt x="49" y="11"/>
                  </a:lnTo>
                  <a:lnTo>
                    <a:pt x="55" y="12"/>
                  </a:lnTo>
                  <a:lnTo>
                    <a:pt x="59" y="15"/>
                  </a:lnTo>
                  <a:lnTo>
                    <a:pt x="62" y="18"/>
                  </a:lnTo>
                  <a:lnTo>
                    <a:pt x="64" y="22"/>
                  </a:lnTo>
                  <a:lnTo>
                    <a:pt x="67" y="25"/>
                  </a:lnTo>
                  <a:lnTo>
                    <a:pt x="69" y="28"/>
                  </a:lnTo>
                  <a:lnTo>
                    <a:pt x="70" y="32"/>
                  </a:lnTo>
                  <a:lnTo>
                    <a:pt x="70" y="35"/>
                  </a:lnTo>
                  <a:lnTo>
                    <a:pt x="70" y="39"/>
                  </a:lnTo>
                  <a:lnTo>
                    <a:pt x="69" y="42"/>
                  </a:lnTo>
                  <a:lnTo>
                    <a:pt x="67" y="46"/>
                  </a:lnTo>
                  <a:lnTo>
                    <a:pt x="64" y="49"/>
                  </a:lnTo>
                  <a:lnTo>
                    <a:pt x="62" y="52"/>
                  </a:lnTo>
                  <a:lnTo>
                    <a:pt x="59" y="54"/>
                  </a:lnTo>
                  <a:lnTo>
                    <a:pt x="55" y="57"/>
                  </a:lnTo>
                  <a:lnTo>
                    <a:pt x="49" y="60"/>
                  </a:lnTo>
                  <a:lnTo>
                    <a:pt x="45" y="63"/>
                  </a:lnTo>
                  <a:lnTo>
                    <a:pt x="39" y="64"/>
                  </a:lnTo>
                  <a:lnTo>
                    <a:pt x="34" y="67"/>
                  </a:lnTo>
                  <a:lnTo>
                    <a:pt x="27" y="68"/>
                  </a:lnTo>
                  <a:lnTo>
                    <a:pt x="14" y="70"/>
                  </a:lnTo>
                  <a:lnTo>
                    <a:pt x="7" y="71"/>
                  </a:lnTo>
                  <a:lnTo>
                    <a:pt x="0" y="71"/>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23" name="Freeform 949"/>
            <xdr:cNvSpPr>
              <a:spLocks/>
            </xdr:cNvSpPr>
          </xdr:nvSpPr>
          <xdr:spPr bwMode="auto">
            <a:xfrm flipH="1">
              <a:off x="2432" y="1557"/>
              <a:ext cx="71" cy="105"/>
            </a:xfrm>
            <a:custGeom>
              <a:avLst/>
              <a:gdLst>
                <a:gd name="T0" fmla="*/ 71 w 71"/>
                <a:gd name="T1" fmla="*/ 17 h 105"/>
                <a:gd name="T2" fmla="*/ 70 w 71"/>
                <a:gd name="T3" fmla="*/ 15 h 105"/>
                <a:gd name="T4" fmla="*/ 70 w 71"/>
                <a:gd name="T5" fmla="*/ 14 h 105"/>
                <a:gd name="T6" fmla="*/ 67 w 71"/>
                <a:gd name="T7" fmla="*/ 11 h 105"/>
                <a:gd name="T8" fmla="*/ 65 w 71"/>
                <a:gd name="T9" fmla="*/ 10 h 105"/>
                <a:gd name="T10" fmla="*/ 63 w 71"/>
                <a:gd name="T11" fmla="*/ 8 h 105"/>
                <a:gd name="T12" fmla="*/ 58 w 71"/>
                <a:gd name="T13" fmla="*/ 7 h 105"/>
                <a:gd name="T14" fmla="*/ 54 w 71"/>
                <a:gd name="T15" fmla="*/ 6 h 105"/>
                <a:gd name="T16" fmla="*/ 50 w 71"/>
                <a:gd name="T17" fmla="*/ 4 h 105"/>
                <a:gd name="T18" fmla="*/ 44 w 71"/>
                <a:gd name="T19" fmla="*/ 3 h 105"/>
                <a:gd name="T20" fmla="*/ 39 w 71"/>
                <a:gd name="T21" fmla="*/ 3 h 105"/>
                <a:gd name="T22" fmla="*/ 33 w 71"/>
                <a:gd name="T23" fmla="*/ 1 h 105"/>
                <a:gd name="T24" fmla="*/ 28 w 71"/>
                <a:gd name="T25" fmla="*/ 1 h 105"/>
                <a:gd name="T26" fmla="*/ 14 w 71"/>
                <a:gd name="T27" fmla="*/ 0 h 105"/>
                <a:gd name="T28" fmla="*/ 0 w 71"/>
                <a:gd name="T29" fmla="*/ 0 h 105"/>
                <a:gd name="T30" fmla="*/ 0 w 71"/>
                <a:gd name="T31" fmla="*/ 105 h 105"/>
                <a:gd name="T32" fmla="*/ 14 w 71"/>
                <a:gd name="T33" fmla="*/ 105 h 105"/>
                <a:gd name="T34" fmla="*/ 28 w 71"/>
                <a:gd name="T35" fmla="*/ 104 h 105"/>
                <a:gd name="T36" fmla="*/ 33 w 71"/>
                <a:gd name="T37" fmla="*/ 104 h 105"/>
                <a:gd name="T38" fmla="*/ 39 w 71"/>
                <a:gd name="T39" fmla="*/ 102 h 105"/>
                <a:gd name="T40" fmla="*/ 44 w 71"/>
                <a:gd name="T41" fmla="*/ 101 h 105"/>
                <a:gd name="T42" fmla="*/ 50 w 71"/>
                <a:gd name="T43" fmla="*/ 101 h 105"/>
                <a:gd name="T44" fmla="*/ 54 w 71"/>
                <a:gd name="T45" fmla="*/ 99 h 105"/>
                <a:gd name="T46" fmla="*/ 58 w 71"/>
                <a:gd name="T47" fmla="*/ 98 h 105"/>
                <a:gd name="T48" fmla="*/ 63 w 71"/>
                <a:gd name="T49" fmla="*/ 97 h 105"/>
                <a:gd name="T50" fmla="*/ 65 w 71"/>
                <a:gd name="T51" fmla="*/ 95 h 105"/>
                <a:gd name="T52" fmla="*/ 67 w 71"/>
                <a:gd name="T53" fmla="*/ 92 h 105"/>
                <a:gd name="T54" fmla="*/ 70 w 71"/>
                <a:gd name="T55" fmla="*/ 91 h 105"/>
                <a:gd name="T56" fmla="*/ 70 w 71"/>
                <a:gd name="T57" fmla="*/ 90 h 105"/>
                <a:gd name="T58" fmla="*/ 71 w 71"/>
                <a:gd name="T59" fmla="*/ 88 h 105"/>
                <a:gd name="T60" fmla="*/ 71 w 71"/>
                <a:gd name="T61" fmla="*/ 88 h 105"/>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71" h="105">
                  <a:moveTo>
                    <a:pt x="71" y="17"/>
                  </a:moveTo>
                  <a:lnTo>
                    <a:pt x="70" y="15"/>
                  </a:lnTo>
                  <a:lnTo>
                    <a:pt x="70" y="14"/>
                  </a:lnTo>
                  <a:lnTo>
                    <a:pt x="67" y="11"/>
                  </a:lnTo>
                  <a:lnTo>
                    <a:pt x="65" y="10"/>
                  </a:lnTo>
                  <a:lnTo>
                    <a:pt x="63" y="8"/>
                  </a:lnTo>
                  <a:lnTo>
                    <a:pt x="58" y="7"/>
                  </a:lnTo>
                  <a:lnTo>
                    <a:pt x="54" y="6"/>
                  </a:lnTo>
                  <a:lnTo>
                    <a:pt x="50" y="4"/>
                  </a:lnTo>
                  <a:lnTo>
                    <a:pt x="44" y="3"/>
                  </a:lnTo>
                  <a:lnTo>
                    <a:pt x="39" y="3"/>
                  </a:lnTo>
                  <a:lnTo>
                    <a:pt x="33" y="1"/>
                  </a:lnTo>
                  <a:lnTo>
                    <a:pt x="28" y="1"/>
                  </a:lnTo>
                  <a:lnTo>
                    <a:pt x="14" y="0"/>
                  </a:lnTo>
                  <a:lnTo>
                    <a:pt x="0" y="0"/>
                  </a:lnTo>
                  <a:lnTo>
                    <a:pt x="0" y="105"/>
                  </a:lnTo>
                  <a:lnTo>
                    <a:pt x="14" y="105"/>
                  </a:lnTo>
                  <a:lnTo>
                    <a:pt x="28" y="104"/>
                  </a:lnTo>
                  <a:lnTo>
                    <a:pt x="33" y="104"/>
                  </a:lnTo>
                  <a:lnTo>
                    <a:pt x="39" y="102"/>
                  </a:lnTo>
                  <a:lnTo>
                    <a:pt x="44" y="101"/>
                  </a:lnTo>
                  <a:lnTo>
                    <a:pt x="50" y="101"/>
                  </a:lnTo>
                  <a:lnTo>
                    <a:pt x="54" y="99"/>
                  </a:lnTo>
                  <a:lnTo>
                    <a:pt x="58" y="98"/>
                  </a:lnTo>
                  <a:lnTo>
                    <a:pt x="63" y="97"/>
                  </a:lnTo>
                  <a:lnTo>
                    <a:pt x="65" y="95"/>
                  </a:lnTo>
                  <a:lnTo>
                    <a:pt x="67" y="92"/>
                  </a:lnTo>
                  <a:lnTo>
                    <a:pt x="70" y="91"/>
                  </a:lnTo>
                  <a:lnTo>
                    <a:pt x="70" y="90"/>
                  </a:lnTo>
                  <a:lnTo>
                    <a:pt x="71" y="88"/>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nvGrpSpPr>
            <xdr:cNvPr id="224" name="Group 950"/>
            <xdr:cNvGrpSpPr>
              <a:grpSpLocks/>
            </xdr:cNvGrpSpPr>
          </xdr:nvGrpSpPr>
          <xdr:grpSpPr bwMode="auto">
            <a:xfrm>
              <a:off x="2503" y="1577"/>
              <a:ext cx="143" cy="66"/>
              <a:chOff x="1824" y="1131"/>
              <a:chExt cx="265" cy="66"/>
            </a:xfrm>
          </xdr:grpSpPr>
          <xdr:sp macro="" textlink="">
            <xdr:nvSpPr>
              <xdr:cNvPr id="229" name="Freeform 951"/>
              <xdr:cNvSpPr>
                <a:spLocks/>
              </xdr:cNvSpPr>
            </xdr:nvSpPr>
            <xdr:spPr bwMode="auto">
              <a:xfrm flipH="1">
                <a:off x="1824" y="1176"/>
                <a:ext cx="265" cy="21"/>
              </a:xfrm>
              <a:custGeom>
                <a:avLst/>
                <a:gdLst>
                  <a:gd name="T0" fmla="*/ 265 w 265"/>
                  <a:gd name="T1" fmla="*/ 11 h 21"/>
                  <a:gd name="T2" fmla="*/ 265 w 265"/>
                  <a:gd name="T3" fmla="*/ 11 h 21"/>
                  <a:gd name="T4" fmla="*/ 263 w 265"/>
                  <a:gd name="T5" fmla="*/ 13 h 21"/>
                  <a:gd name="T6" fmla="*/ 260 w 265"/>
                  <a:gd name="T7" fmla="*/ 14 h 21"/>
                  <a:gd name="T8" fmla="*/ 258 w 265"/>
                  <a:gd name="T9" fmla="*/ 15 h 21"/>
                  <a:gd name="T10" fmla="*/ 253 w 265"/>
                  <a:gd name="T11" fmla="*/ 15 h 21"/>
                  <a:gd name="T12" fmla="*/ 249 w 265"/>
                  <a:gd name="T13" fmla="*/ 17 h 21"/>
                  <a:gd name="T14" fmla="*/ 245 w 265"/>
                  <a:gd name="T15" fmla="*/ 17 h 21"/>
                  <a:gd name="T16" fmla="*/ 239 w 265"/>
                  <a:gd name="T17" fmla="*/ 18 h 21"/>
                  <a:gd name="T18" fmla="*/ 232 w 265"/>
                  <a:gd name="T19" fmla="*/ 20 h 21"/>
                  <a:gd name="T20" fmla="*/ 225 w 265"/>
                  <a:gd name="T21" fmla="*/ 20 h 21"/>
                  <a:gd name="T22" fmla="*/ 218 w 265"/>
                  <a:gd name="T23" fmla="*/ 20 h 21"/>
                  <a:gd name="T24" fmla="*/ 210 w 265"/>
                  <a:gd name="T25" fmla="*/ 21 h 21"/>
                  <a:gd name="T26" fmla="*/ 203 w 265"/>
                  <a:gd name="T27" fmla="*/ 21 h 21"/>
                  <a:gd name="T28" fmla="*/ 195 w 265"/>
                  <a:gd name="T29" fmla="*/ 21 h 21"/>
                  <a:gd name="T30" fmla="*/ 176 w 265"/>
                  <a:gd name="T31" fmla="*/ 21 h 21"/>
                  <a:gd name="T32" fmla="*/ 176 w 265"/>
                  <a:gd name="T33" fmla="*/ 21 h 21"/>
                  <a:gd name="T34" fmla="*/ 70 w 265"/>
                  <a:gd name="T35" fmla="*/ 21 h 21"/>
                  <a:gd name="T36" fmla="*/ 56 w 265"/>
                  <a:gd name="T37" fmla="*/ 21 h 21"/>
                  <a:gd name="T38" fmla="*/ 42 w 265"/>
                  <a:gd name="T39" fmla="*/ 20 h 21"/>
                  <a:gd name="T40" fmla="*/ 36 w 265"/>
                  <a:gd name="T41" fmla="*/ 18 h 21"/>
                  <a:gd name="T42" fmla="*/ 31 w 265"/>
                  <a:gd name="T43" fmla="*/ 18 h 21"/>
                  <a:gd name="T44" fmla="*/ 25 w 265"/>
                  <a:gd name="T45" fmla="*/ 17 h 21"/>
                  <a:gd name="T46" fmla="*/ 20 w 265"/>
                  <a:gd name="T47" fmla="*/ 15 h 21"/>
                  <a:gd name="T48" fmla="*/ 15 w 265"/>
                  <a:gd name="T49" fmla="*/ 14 h 21"/>
                  <a:gd name="T50" fmla="*/ 11 w 265"/>
                  <a:gd name="T51" fmla="*/ 13 h 21"/>
                  <a:gd name="T52" fmla="*/ 8 w 265"/>
                  <a:gd name="T53" fmla="*/ 10 h 21"/>
                  <a:gd name="T54" fmla="*/ 6 w 265"/>
                  <a:gd name="T55" fmla="*/ 8 h 21"/>
                  <a:gd name="T56" fmla="*/ 3 w 265"/>
                  <a:gd name="T57" fmla="*/ 7 h 21"/>
                  <a:gd name="T58" fmla="*/ 1 w 265"/>
                  <a:gd name="T59" fmla="*/ 4 h 21"/>
                  <a:gd name="T60" fmla="*/ 0 w 265"/>
                  <a:gd name="T61" fmla="*/ 3 h 21"/>
                  <a:gd name="T62" fmla="*/ 0 w 265"/>
                  <a:gd name="T63" fmla="*/ 0 h 2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65" h="21">
                    <a:moveTo>
                      <a:pt x="265" y="11"/>
                    </a:moveTo>
                    <a:lnTo>
                      <a:pt x="265" y="11"/>
                    </a:lnTo>
                    <a:lnTo>
                      <a:pt x="263" y="13"/>
                    </a:lnTo>
                    <a:lnTo>
                      <a:pt x="260" y="14"/>
                    </a:lnTo>
                    <a:lnTo>
                      <a:pt x="258" y="15"/>
                    </a:lnTo>
                    <a:lnTo>
                      <a:pt x="253" y="15"/>
                    </a:lnTo>
                    <a:lnTo>
                      <a:pt x="249" y="17"/>
                    </a:lnTo>
                    <a:lnTo>
                      <a:pt x="245" y="17"/>
                    </a:lnTo>
                    <a:lnTo>
                      <a:pt x="239" y="18"/>
                    </a:lnTo>
                    <a:lnTo>
                      <a:pt x="232" y="20"/>
                    </a:lnTo>
                    <a:lnTo>
                      <a:pt x="225" y="20"/>
                    </a:lnTo>
                    <a:lnTo>
                      <a:pt x="218" y="20"/>
                    </a:lnTo>
                    <a:lnTo>
                      <a:pt x="210" y="21"/>
                    </a:lnTo>
                    <a:lnTo>
                      <a:pt x="203" y="21"/>
                    </a:lnTo>
                    <a:lnTo>
                      <a:pt x="195" y="21"/>
                    </a:lnTo>
                    <a:lnTo>
                      <a:pt x="176" y="21"/>
                    </a:lnTo>
                    <a:lnTo>
                      <a:pt x="70" y="21"/>
                    </a:lnTo>
                    <a:lnTo>
                      <a:pt x="56" y="21"/>
                    </a:lnTo>
                    <a:lnTo>
                      <a:pt x="42" y="20"/>
                    </a:lnTo>
                    <a:lnTo>
                      <a:pt x="36" y="18"/>
                    </a:lnTo>
                    <a:lnTo>
                      <a:pt x="31" y="18"/>
                    </a:lnTo>
                    <a:lnTo>
                      <a:pt x="25" y="17"/>
                    </a:lnTo>
                    <a:lnTo>
                      <a:pt x="20" y="15"/>
                    </a:lnTo>
                    <a:lnTo>
                      <a:pt x="15" y="14"/>
                    </a:lnTo>
                    <a:lnTo>
                      <a:pt x="11" y="13"/>
                    </a:lnTo>
                    <a:lnTo>
                      <a:pt x="8" y="10"/>
                    </a:lnTo>
                    <a:lnTo>
                      <a:pt x="6" y="8"/>
                    </a:lnTo>
                    <a:lnTo>
                      <a:pt x="3" y="7"/>
                    </a:lnTo>
                    <a:lnTo>
                      <a:pt x="1" y="4"/>
                    </a:lnTo>
                    <a:lnTo>
                      <a:pt x="0" y="3"/>
                    </a:lnTo>
                    <a:lnTo>
                      <a:pt x="0" y="0"/>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30" name="Freeform 952"/>
              <xdr:cNvSpPr>
                <a:spLocks/>
              </xdr:cNvSpPr>
            </xdr:nvSpPr>
            <xdr:spPr bwMode="auto">
              <a:xfrm flipH="1">
                <a:off x="2085" y="1151"/>
                <a:ext cx="4" cy="25"/>
              </a:xfrm>
              <a:custGeom>
                <a:avLst/>
                <a:gdLst>
                  <a:gd name="T0" fmla="*/ 0 w 4"/>
                  <a:gd name="T1" fmla="*/ 0 h 25"/>
                  <a:gd name="T2" fmla="*/ 1 w 4"/>
                  <a:gd name="T3" fmla="*/ 1 h 25"/>
                  <a:gd name="T4" fmla="*/ 1 w 4"/>
                  <a:gd name="T5" fmla="*/ 3 h 25"/>
                  <a:gd name="T6" fmla="*/ 3 w 4"/>
                  <a:gd name="T7" fmla="*/ 5 h 25"/>
                  <a:gd name="T8" fmla="*/ 3 w 4"/>
                  <a:gd name="T9" fmla="*/ 7 h 25"/>
                  <a:gd name="T10" fmla="*/ 4 w 4"/>
                  <a:gd name="T11" fmla="*/ 12 h 25"/>
                  <a:gd name="T12" fmla="*/ 4 w 4"/>
                  <a:gd name="T13" fmla="*/ 17 h 25"/>
                  <a:gd name="T14" fmla="*/ 3 w 4"/>
                  <a:gd name="T15" fmla="*/ 19 h 25"/>
                  <a:gd name="T16" fmla="*/ 1 w 4"/>
                  <a:gd name="T17" fmla="*/ 22 h 25"/>
                  <a:gd name="T18" fmla="*/ 1 w 4"/>
                  <a:gd name="T19" fmla="*/ 24 h 25"/>
                  <a:gd name="T20" fmla="*/ 0 w 4"/>
                  <a:gd name="T21" fmla="*/ 25 h 2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5">
                    <a:moveTo>
                      <a:pt x="0" y="0"/>
                    </a:moveTo>
                    <a:lnTo>
                      <a:pt x="1" y="1"/>
                    </a:lnTo>
                    <a:lnTo>
                      <a:pt x="1" y="3"/>
                    </a:lnTo>
                    <a:lnTo>
                      <a:pt x="3" y="5"/>
                    </a:lnTo>
                    <a:lnTo>
                      <a:pt x="3" y="7"/>
                    </a:lnTo>
                    <a:lnTo>
                      <a:pt x="4" y="12"/>
                    </a:lnTo>
                    <a:lnTo>
                      <a:pt x="4" y="17"/>
                    </a:lnTo>
                    <a:lnTo>
                      <a:pt x="3" y="19"/>
                    </a:lnTo>
                    <a:lnTo>
                      <a:pt x="1" y="22"/>
                    </a:lnTo>
                    <a:lnTo>
                      <a:pt x="1" y="24"/>
                    </a:lnTo>
                    <a:lnTo>
                      <a:pt x="0" y="25"/>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31" name="Freeform 953"/>
              <xdr:cNvSpPr>
                <a:spLocks/>
              </xdr:cNvSpPr>
            </xdr:nvSpPr>
            <xdr:spPr bwMode="auto">
              <a:xfrm flipH="1" flipV="1">
                <a:off x="1824" y="1131"/>
                <a:ext cx="265" cy="21"/>
              </a:xfrm>
              <a:custGeom>
                <a:avLst/>
                <a:gdLst>
                  <a:gd name="T0" fmla="*/ 265 w 265"/>
                  <a:gd name="T1" fmla="*/ 11 h 21"/>
                  <a:gd name="T2" fmla="*/ 265 w 265"/>
                  <a:gd name="T3" fmla="*/ 11 h 21"/>
                  <a:gd name="T4" fmla="*/ 263 w 265"/>
                  <a:gd name="T5" fmla="*/ 13 h 21"/>
                  <a:gd name="T6" fmla="*/ 260 w 265"/>
                  <a:gd name="T7" fmla="*/ 14 h 21"/>
                  <a:gd name="T8" fmla="*/ 258 w 265"/>
                  <a:gd name="T9" fmla="*/ 15 h 21"/>
                  <a:gd name="T10" fmla="*/ 253 w 265"/>
                  <a:gd name="T11" fmla="*/ 15 h 21"/>
                  <a:gd name="T12" fmla="*/ 249 w 265"/>
                  <a:gd name="T13" fmla="*/ 17 h 21"/>
                  <a:gd name="T14" fmla="*/ 245 w 265"/>
                  <a:gd name="T15" fmla="*/ 17 h 21"/>
                  <a:gd name="T16" fmla="*/ 239 w 265"/>
                  <a:gd name="T17" fmla="*/ 18 h 21"/>
                  <a:gd name="T18" fmla="*/ 232 w 265"/>
                  <a:gd name="T19" fmla="*/ 20 h 21"/>
                  <a:gd name="T20" fmla="*/ 225 w 265"/>
                  <a:gd name="T21" fmla="*/ 20 h 21"/>
                  <a:gd name="T22" fmla="*/ 218 w 265"/>
                  <a:gd name="T23" fmla="*/ 20 h 21"/>
                  <a:gd name="T24" fmla="*/ 210 w 265"/>
                  <a:gd name="T25" fmla="*/ 21 h 21"/>
                  <a:gd name="T26" fmla="*/ 203 w 265"/>
                  <a:gd name="T27" fmla="*/ 21 h 21"/>
                  <a:gd name="T28" fmla="*/ 195 w 265"/>
                  <a:gd name="T29" fmla="*/ 21 h 21"/>
                  <a:gd name="T30" fmla="*/ 176 w 265"/>
                  <a:gd name="T31" fmla="*/ 21 h 21"/>
                  <a:gd name="T32" fmla="*/ 176 w 265"/>
                  <a:gd name="T33" fmla="*/ 21 h 21"/>
                  <a:gd name="T34" fmla="*/ 70 w 265"/>
                  <a:gd name="T35" fmla="*/ 21 h 21"/>
                  <a:gd name="T36" fmla="*/ 56 w 265"/>
                  <a:gd name="T37" fmla="*/ 21 h 21"/>
                  <a:gd name="T38" fmla="*/ 42 w 265"/>
                  <a:gd name="T39" fmla="*/ 20 h 21"/>
                  <a:gd name="T40" fmla="*/ 36 w 265"/>
                  <a:gd name="T41" fmla="*/ 18 h 21"/>
                  <a:gd name="T42" fmla="*/ 31 w 265"/>
                  <a:gd name="T43" fmla="*/ 18 h 21"/>
                  <a:gd name="T44" fmla="*/ 25 w 265"/>
                  <a:gd name="T45" fmla="*/ 17 h 21"/>
                  <a:gd name="T46" fmla="*/ 20 w 265"/>
                  <a:gd name="T47" fmla="*/ 15 h 21"/>
                  <a:gd name="T48" fmla="*/ 15 w 265"/>
                  <a:gd name="T49" fmla="*/ 14 h 21"/>
                  <a:gd name="T50" fmla="*/ 11 w 265"/>
                  <a:gd name="T51" fmla="*/ 13 h 21"/>
                  <a:gd name="T52" fmla="*/ 8 w 265"/>
                  <a:gd name="T53" fmla="*/ 10 h 21"/>
                  <a:gd name="T54" fmla="*/ 6 w 265"/>
                  <a:gd name="T55" fmla="*/ 8 h 21"/>
                  <a:gd name="T56" fmla="*/ 3 w 265"/>
                  <a:gd name="T57" fmla="*/ 7 h 21"/>
                  <a:gd name="T58" fmla="*/ 1 w 265"/>
                  <a:gd name="T59" fmla="*/ 4 h 21"/>
                  <a:gd name="T60" fmla="*/ 0 w 265"/>
                  <a:gd name="T61" fmla="*/ 3 h 21"/>
                  <a:gd name="T62" fmla="*/ 0 w 265"/>
                  <a:gd name="T63" fmla="*/ 0 h 2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65" h="21">
                    <a:moveTo>
                      <a:pt x="265" y="11"/>
                    </a:moveTo>
                    <a:lnTo>
                      <a:pt x="265" y="11"/>
                    </a:lnTo>
                    <a:lnTo>
                      <a:pt x="263" y="13"/>
                    </a:lnTo>
                    <a:lnTo>
                      <a:pt x="260" y="14"/>
                    </a:lnTo>
                    <a:lnTo>
                      <a:pt x="258" y="15"/>
                    </a:lnTo>
                    <a:lnTo>
                      <a:pt x="253" y="15"/>
                    </a:lnTo>
                    <a:lnTo>
                      <a:pt x="249" y="17"/>
                    </a:lnTo>
                    <a:lnTo>
                      <a:pt x="245" y="17"/>
                    </a:lnTo>
                    <a:lnTo>
                      <a:pt x="239" y="18"/>
                    </a:lnTo>
                    <a:lnTo>
                      <a:pt x="232" y="20"/>
                    </a:lnTo>
                    <a:lnTo>
                      <a:pt x="225" y="20"/>
                    </a:lnTo>
                    <a:lnTo>
                      <a:pt x="218" y="20"/>
                    </a:lnTo>
                    <a:lnTo>
                      <a:pt x="210" y="21"/>
                    </a:lnTo>
                    <a:lnTo>
                      <a:pt x="203" y="21"/>
                    </a:lnTo>
                    <a:lnTo>
                      <a:pt x="195" y="21"/>
                    </a:lnTo>
                    <a:lnTo>
                      <a:pt x="176" y="21"/>
                    </a:lnTo>
                    <a:lnTo>
                      <a:pt x="70" y="21"/>
                    </a:lnTo>
                    <a:lnTo>
                      <a:pt x="56" y="21"/>
                    </a:lnTo>
                    <a:lnTo>
                      <a:pt x="42" y="20"/>
                    </a:lnTo>
                    <a:lnTo>
                      <a:pt x="36" y="18"/>
                    </a:lnTo>
                    <a:lnTo>
                      <a:pt x="31" y="18"/>
                    </a:lnTo>
                    <a:lnTo>
                      <a:pt x="25" y="17"/>
                    </a:lnTo>
                    <a:lnTo>
                      <a:pt x="20" y="15"/>
                    </a:lnTo>
                    <a:lnTo>
                      <a:pt x="15" y="14"/>
                    </a:lnTo>
                    <a:lnTo>
                      <a:pt x="11" y="13"/>
                    </a:lnTo>
                    <a:lnTo>
                      <a:pt x="8" y="10"/>
                    </a:lnTo>
                    <a:lnTo>
                      <a:pt x="6" y="8"/>
                    </a:lnTo>
                    <a:lnTo>
                      <a:pt x="3" y="7"/>
                    </a:lnTo>
                    <a:lnTo>
                      <a:pt x="1" y="4"/>
                    </a:lnTo>
                    <a:lnTo>
                      <a:pt x="0" y="3"/>
                    </a:lnTo>
                    <a:lnTo>
                      <a:pt x="0" y="0"/>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grpSp>
          <xdr:nvGrpSpPr>
            <xdr:cNvPr id="225" name="Group 954"/>
            <xdr:cNvGrpSpPr>
              <a:grpSpLocks/>
            </xdr:cNvGrpSpPr>
          </xdr:nvGrpSpPr>
          <xdr:grpSpPr bwMode="auto">
            <a:xfrm>
              <a:off x="2118" y="1569"/>
              <a:ext cx="103" cy="84"/>
              <a:chOff x="1968" y="588"/>
              <a:chExt cx="151" cy="84"/>
            </a:xfrm>
          </xdr:grpSpPr>
          <xdr:sp macro="" textlink="">
            <xdr:nvSpPr>
              <xdr:cNvPr id="226" name="Freeform 955"/>
              <xdr:cNvSpPr>
                <a:spLocks/>
              </xdr:cNvSpPr>
            </xdr:nvSpPr>
            <xdr:spPr bwMode="auto">
              <a:xfrm flipH="1">
                <a:off x="1970" y="653"/>
                <a:ext cx="149" cy="18"/>
              </a:xfrm>
              <a:custGeom>
                <a:avLst/>
                <a:gdLst>
                  <a:gd name="T0" fmla="*/ 149 w 149"/>
                  <a:gd name="T1" fmla="*/ 0 h 18"/>
                  <a:gd name="T2" fmla="*/ 149 w 149"/>
                  <a:gd name="T3" fmla="*/ 18 h 18"/>
                  <a:gd name="T4" fmla="*/ 49 w 149"/>
                  <a:gd name="T5" fmla="*/ 18 h 18"/>
                  <a:gd name="T6" fmla="*/ 0 w 149"/>
                  <a:gd name="T7" fmla="*/ 4 h 1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9" h="18">
                    <a:moveTo>
                      <a:pt x="149" y="0"/>
                    </a:moveTo>
                    <a:lnTo>
                      <a:pt x="149" y="18"/>
                    </a:lnTo>
                    <a:lnTo>
                      <a:pt x="49" y="18"/>
                    </a:lnTo>
                    <a:lnTo>
                      <a:pt x="0" y="4"/>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27" name="Freeform 956"/>
              <xdr:cNvSpPr>
                <a:spLocks/>
              </xdr:cNvSpPr>
            </xdr:nvSpPr>
            <xdr:spPr bwMode="auto">
              <a:xfrm flipH="1" flipV="1">
                <a:off x="1968" y="588"/>
                <a:ext cx="149" cy="18"/>
              </a:xfrm>
              <a:custGeom>
                <a:avLst/>
                <a:gdLst>
                  <a:gd name="T0" fmla="*/ 149 w 149"/>
                  <a:gd name="T1" fmla="*/ 0 h 18"/>
                  <a:gd name="T2" fmla="*/ 149 w 149"/>
                  <a:gd name="T3" fmla="*/ 18 h 18"/>
                  <a:gd name="T4" fmla="*/ 49 w 149"/>
                  <a:gd name="T5" fmla="*/ 18 h 18"/>
                  <a:gd name="T6" fmla="*/ 0 w 149"/>
                  <a:gd name="T7" fmla="*/ 4 h 1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9" h="18">
                    <a:moveTo>
                      <a:pt x="149" y="0"/>
                    </a:moveTo>
                    <a:lnTo>
                      <a:pt x="149" y="18"/>
                    </a:lnTo>
                    <a:lnTo>
                      <a:pt x="49" y="18"/>
                    </a:lnTo>
                    <a:lnTo>
                      <a:pt x="0" y="4"/>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28" name="Line 957"/>
              <xdr:cNvSpPr>
                <a:spLocks noChangeShapeType="1"/>
              </xdr:cNvSpPr>
            </xdr:nvSpPr>
            <xdr:spPr bwMode="auto">
              <a:xfrm flipV="1">
                <a:off x="1968" y="608"/>
                <a:ext cx="0" cy="6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grpSp>
      <xdr:grpSp>
        <xdr:nvGrpSpPr>
          <xdr:cNvPr id="199" name="Group 958"/>
          <xdr:cNvGrpSpPr>
            <a:grpSpLocks/>
          </xdr:cNvGrpSpPr>
        </xdr:nvGrpSpPr>
        <xdr:grpSpPr bwMode="auto">
          <a:xfrm>
            <a:off x="3655" y="4215"/>
            <a:ext cx="298" cy="64"/>
            <a:chOff x="2118" y="1029"/>
            <a:chExt cx="528" cy="105"/>
          </a:xfrm>
        </xdr:grpSpPr>
        <xdr:sp macro="" textlink="">
          <xdr:nvSpPr>
            <xdr:cNvPr id="202" name="Freeform 959"/>
            <xdr:cNvSpPr>
              <a:spLocks/>
            </xdr:cNvSpPr>
          </xdr:nvSpPr>
          <xdr:spPr bwMode="auto">
            <a:xfrm flipH="1">
              <a:off x="2203" y="1046"/>
              <a:ext cx="71" cy="71"/>
            </a:xfrm>
            <a:custGeom>
              <a:avLst/>
              <a:gdLst>
                <a:gd name="T0" fmla="*/ 0 w 71"/>
                <a:gd name="T1" fmla="*/ 71 h 71"/>
                <a:gd name="T2" fmla="*/ 0 w 71"/>
                <a:gd name="T3" fmla="*/ 0 h 71"/>
                <a:gd name="T4" fmla="*/ 7 w 71"/>
                <a:gd name="T5" fmla="*/ 0 h 71"/>
                <a:gd name="T6" fmla="*/ 14 w 71"/>
                <a:gd name="T7" fmla="*/ 1 h 71"/>
                <a:gd name="T8" fmla="*/ 28 w 71"/>
                <a:gd name="T9" fmla="*/ 3 h 71"/>
                <a:gd name="T10" fmla="*/ 34 w 71"/>
                <a:gd name="T11" fmla="*/ 4 h 71"/>
                <a:gd name="T12" fmla="*/ 39 w 71"/>
                <a:gd name="T13" fmla="*/ 5 h 71"/>
                <a:gd name="T14" fmla="*/ 45 w 71"/>
                <a:gd name="T15" fmla="*/ 8 h 71"/>
                <a:gd name="T16" fmla="*/ 51 w 71"/>
                <a:gd name="T17" fmla="*/ 11 h 71"/>
                <a:gd name="T18" fmla="*/ 55 w 71"/>
                <a:gd name="T19" fmla="*/ 12 h 71"/>
                <a:gd name="T20" fmla="*/ 59 w 71"/>
                <a:gd name="T21" fmla="*/ 15 h 71"/>
                <a:gd name="T22" fmla="*/ 63 w 71"/>
                <a:gd name="T23" fmla="*/ 18 h 71"/>
                <a:gd name="T24" fmla="*/ 66 w 71"/>
                <a:gd name="T25" fmla="*/ 22 h 71"/>
                <a:gd name="T26" fmla="*/ 67 w 71"/>
                <a:gd name="T27" fmla="*/ 25 h 71"/>
                <a:gd name="T28" fmla="*/ 70 w 71"/>
                <a:gd name="T29" fmla="*/ 28 h 71"/>
                <a:gd name="T30" fmla="*/ 71 w 71"/>
                <a:gd name="T31" fmla="*/ 32 h 71"/>
                <a:gd name="T32" fmla="*/ 71 w 71"/>
                <a:gd name="T33" fmla="*/ 35 h 71"/>
                <a:gd name="T34" fmla="*/ 71 w 71"/>
                <a:gd name="T35" fmla="*/ 35 h 71"/>
                <a:gd name="T36" fmla="*/ 71 w 71"/>
                <a:gd name="T37" fmla="*/ 39 h 71"/>
                <a:gd name="T38" fmla="*/ 70 w 71"/>
                <a:gd name="T39" fmla="*/ 42 h 71"/>
                <a:gd name="T40" fmla="*/ 67 w 71"/>
                <a:gd name="T41" fmla="*/ 46 h 71"/>
                <a:gd name="T42" fmla="*/ 66 w 71"/>
                <a:gd name="T43" fmla="*/ 49 h 71"/>
                <a:gd name="T44" fmla="*/ 63 w 71"/>
                <a:gd name="T45" fmla="*/ 52 h 71"/>
                <a:gd name="T46" fmla="*/ 59 w 71"/>
                <a:gd name="T47" fmla="*/ 54 h 71"/>
                <a:gd name="T48" fmla="*/ 55 w 71"/>
                <a:gd name="T49" fmla="*/ 57 h 71"/>
                <a:gd name="T50" fmla="*/ 51 w 71"/>
                <a:gd name="T51" fmla="*/ 60 h 71"/>
                <a:gd name="T52" fmla="*/ 45 w 71"/>
                <a:gd name="T53" fmla="*/ 63 h 71"/>
                <a:gd name="T54" fmla="*/ 39 w 71"/>
                <a:gd name="T55" fmla="*/ 64 h 71"/>
                <a:gd name="T56" fmla="*/ 34 w 71"/>
                <a:gd name="T57" fmla="*/ 67 h 71"/>
                <a:gd name="T58" fmla="*/ 28 w 71"/>
                <a:gd name="T59" fmla="*/ 68 h 71"/>
                <a:gd name="T60" fmla="*/ 14 w 71"/>
                <a:gd name="T61" fmla="*/ 70 h 71"/>
                <a:gd name="T62" fmla="*/ 7 w 71"/>
                <a:gd name="T63" fmla="*/ 71 h 71"/>
                <a:gd name="T64" fmla="*/ 0 w 71"/>
                <a:gd name="T65" fmla="*/ 71 h 71"/>
                <a:gd name="T66" fmla="*/ 0 w 71"/>
                <a:gd name="T67" fmla="*/ 71 h 71"/>
                <a:gd name="T68" fmla="*/ 0 w 71"/>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1" h="71">
                  <a:moveTo>
                    <a:pt x="0" y="71"/>
                  </a:moveTo>
                  <a:lnTo>
                    <a:pt x="0" y="0"/>
                  </a:lnTo>
                  <a:lnTo>
                    <a:pt x="7" y="0"/>
                  </a:lnTo>
                  <a:lnTo>
                    <a:pt x="14" y="1"/>
                  </a:lnTo>
                  <a:lnTo>
                    <a:pt x="28" y="3"/>
                  </a:lnTo>
                  <a:lnTo>
                    <a:pt x="34" y="4"/>
                  </a:lnTo>
                  <a:lnTo>
                    <a:pt x="39" y="5"/>
                  </a:lnTo>
                  <a:lnTo>
                    <a:pt x="45" y="8"/>
                  </a:lnTo>
                  <a:lnTo>
                    <a:pt x="51" y="11"/>
                  </a:lnTo>
                  <a:lnTo>
                    <a:pt x="55" y="12"/>
                  </a:lnTo>
                  <a:lnTo>
                    <a:pt x="59" y="15"/>
                  </a:lnTo>
                  <a:lnTo>
                    <a:pt x="63" y="18"/>
                  </a:lnTo>
                  <a:lnTo>
                    <a:pt x="66" y="22"/>
                  </a:lnTo>
                  <a:lnTo>
                    <a:pt x="67" y="25"/>
                  </a:lnTo>
                  <a:lnTo>
                    <a:pt x="70" y="28"/>
                  </a:lnTo>
                  <a:lnTo>
                    <a:pt x="71" y="32"/>
                  </a:lnTo>
                  <a:lnTo>
                    <a:pt x="71" y="35"/>
                  </a:lnTo>
                  <a:lnTo>
                    <a:pt x="71" y="39"/>
                  </a:lnTo>
                  <a:lnTo>
                    <a:pt x="70" y="42"/>
                  </a:lnTo>
                  <a:lnTo>
                    <a:pt x="67" y="46"/>
                  </a:lnTo>
                  <a:lnTo>
                    <a:pt x="66" y="49"/>
                  </a:lnTo>
                  <a:lnTo>
                    <a:pt x="63" y="52"/>
                  </a:lnTo>
                  <a:lnTo>
                    <a:pt x="59" y="54"/>
                  </a:lnTo>
                  <a:lnTo>
                    <a:pt x="55" y="57"/>
                  </a:lnTo>
                  <a:lnTo>
                    <a:pt x="51" y="60"/>
                  </a:lnTo>
                  <a:lnTo>
                    <a:pt x="45" y="63"/>
                  </a:lnTo>
                  <a:lnTo>
                    <a:pt x="39" y="64"/>
                  </a:lnTo>
                  <a:lnTo>
                    <a:pt x="34" y="67"/>
                  </a:lnTo>
                  <a:lnTo>
                    <a:pt x="28" y="68"/>
                  </a:lnTo>
                  <a:lnTo>
                    <a:pt x="14" y="70"/>
                  </a:lnTo>
                  <a:lnTo>
                    <a:pt x="7" y="71"/>
                  </a:lnTo>
                  <a:lnTo>
                    <a:pt x="0" y="71"/>
                  </a:lnTo>
                  <a:close/>
                </a:path>
              </a:pathLst>
            </a:cu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03" name="Freeform 960"/>
            <xdr:cNvSpPr>
              <a:spLocks/>
            </xdr:cNvSpPr>
          </xdr:nvSpPr>
          <xdr:spPr bwMode="auto">
            <a:xfrm flipH="1">
              <a:off x="2203" y="1046"/>
              <a:ext cx="71" cy="71"/>
            </a:xfrm>
            <a:custGeom>
              <a:avLst/>
              <a:gdLst>
                <a:gd name="T0" fmla="*/ 0 w 71"/>
                <a:gd name="T1" fmla="*/ 71 h 71"/>
                <a:gd name="T2" fmla="*/ 0 w 71"/>
                <a:gd name="T3" fmla="*/ 0 h 71"/>
                <a:gd name="T4" fmla="*/ 7 w 71"/>
                <a:gd name="T5" fmla="*/ 0 h 71"/>
                <a:gd name="T6" fmla="*/ 14 w 71"/>
                <a:gd name="T7" fmla="*/ 1 h 71"/>
                <a:gd name="T8" fmla="*/ 28 w 71"/>
                <a:gd name="T9" fmla="*/ 3 h 71"/>
                <a:gd name="T10" fmla="*/ 34 w 71"/>
                <a:gd name="T11" fmla="*/ 4 h 71"/>
                <a:gd name="T12" fmla="*/ 39 w 71"/>
                <a:gd name="T13" fmla="*/ 5 h 71"/>
                <a:gd name="T14" fmla="*/ 45 w 71"/>
                <a:gd name="T15" fmla="*/ 8 h 71"/>
                <a:gd name="T16" fmla="*/ 51 w 71"/>
                <a:gd name="T17" fmla="*/ 11 h 71"/>
                <a:gd name="T18" fmla="*/ 55 w 71"/>
                <a:gd name="T19" fmla="*/ 12 h 71"/>
                <a:gd name="T20" fmla="*/ 59 w 71"/>
                <a:gd name="T21" fmla="*/ 15 h 71"/>
                <a:gd name="T22" fmla="*/ 63 w 71"/>
                <a:gd name="T23" fmla="*/ 18 h 71"/>
                <a:gd name="T24" fmla="*/ 66 w 71"/>
                <a:gd name="T25" fmla="*/ 22 h 71"/>
                <a:gd name="T26" fmla="*/ 67 w 71"/>
                <a:gd name="T27" fmla="*/ 25 h 71"/>
                <a:gd name="T28" fmla="*/ 70 w 71"/>
                <a:gd name="T29" fmla="*/ 28 h 71"/>
                <a:gd name="T30" fmla="*/ 71 w 71"/>
                <a:gd name="T31" fmla="*/ 32 h 71"/>
                <a:gd name="T32" fmla="*/ 71 w 71"/>
                <a:gd name="T33" fmla="*/ 35 h 71"/>
                <a:gd name="T34" fmla="*/ 71 w 71"/>
                <a:gd name="T35" fmla="*/ 35 h 71"/>
                <a:gd name="T36" fmla="*/ 71 w 71"/>
                <a:gd name="T37" fmla="*/ 39 h 71"/>
                <a:gd name="T38" fmla="*/ 70 w 71"/>
                <a:gd name="T39" fmla="*/ 42 h 71"/>
                <a:gd name="T40" fmla="*/ 67 w 71"/>
                <a:gd name="T41" fmla="*/ 46 h 71"/>
                <a:gd name="T42" fmla="*/ 66 w 71"/>
                <a:gd name="T43" fmla="*/ 49 h 71"/>
                <a:gd name="T44" fmla="*/ 63 w 71"/>
                <a:gd name="T45" fmla="*/ 52 h 71"/>
                <a:gd name="T46" fmla="*/ 59 w 71"/>
                <a:gd name="T47" fmla="*/ 54 h 71"/>
                <a:gd name="T48" fmla="*/ 55 w 71"/>
                <a:gd name="T49" fmla="*/ 57 h 71"/>
                <a:gd name="T50" fmla="*/ 51 w 71"/>
                <a:gd name="T51" fmla="*/ 60 h 71"/>
                <a:gd name="T52" fmla="*/ 45 w 71"/>
                <a:gd name="T53" fmla="*/ 63 h 71"/>
                <a:gd name="T54" fmla="*/ 39 w 71"/>
                <a:gd name="T55" fmla="*/ 64 h 71"/>
                <a:gd name="T56" fmla="*/ 34 w 71"/>
                <a:gd name="T57" fmla="*/ 67 h 71"/>
                <a:gd name="T58" fmla="*/ 28 w 71"/>
                <a:gd name="T59" fmla="*/ 68 h 71"/>
                <a:gd name="T60" fmla="*/ 14 w 71"/>
                <a:gd name="T61" fmla="*/ 70 h 71"/>
                <a:gd name="T62" fmla="*/ 7 w 71"/>
                <a:gd name="T63" fmla="*/ 71 h 71"/>
                <a:gd name="T64" fmla="*/ 0 w 71"/>
                <a:gd name="T65" fmla="*/ 71 h 71"/>
                <a:gd name="T66" fmla="*/ 0 w 71"/>
                <a:gd name="T67" fmla="*/ 71 h 71"/>
                <a:gd name="T68" fmla="*/ 0 w 71"/>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1" h="71">
                  <a:moveTo>
                    <a:pt x="0" y="71"/>
                  </a:moveTo>
                  <a:lnTo>
                    <a:pt x="0" y="0"/>
                  </a:lnTo>
                  <a:lnTo>
                    <a:pt x="7" y="0"/>
                  </a:lnTo>
                  <a:lnTo>
                    <a:pt x="14" y="1"/>
                  </a:lnTo>
                  <a:lnTo>
                    <a:pt x="28" y="3"/>
                  </a:lnTo>
                  <a:lnTo>
                    <a:pt x="34" y="4"/>
                  </a:lnTo>
                  <a:lnTo>
                    <a:pt x="39" y="5"/>
                  </a:lnTo>
                  <a:lnTo>
                    <a:pt x="45" y="8"/>
                  </a:lnTo>
                  <a:lnTo>
                    <a:pt x="51" y="11"/>
                  </a:lnTo>
                  <a:lnTo>
                    <a:pt x="55" y="12"/>
                  </a:lnTo>
                  <a:lnTo>
                    <a:pt x="59" y="15"/>
                  </a:lnTo>
                  <a:lnTo>
                    <a:pt x="63" y="18"/>
                  </a:lnTo>
                  <a:lnTo>
                    <a:pt x="66" y="22"/>
                  </a:lnTo>
                  <a:lnTo>
                    <a:pt x="67" y="25"/>
                  </a:lnTo>
                  <a:lnTo>
                    <a:pt x="70" y="28"/>
                  </a:lnTo>
                  <a:lnTo>
                    <a:pt x="71" y="32"/>
                  </a:lnTo>
                  <a:lnTo>
                    <a:pt x="71" y="35"/>
                  </a:lnTo>
                  <a:lnTo>
                    <a:pt x="71" y="39"/>
                  </a:lnTo>
                  <a:lnTo>
                    <a:pt x="70" y="42"/>
                  </a:lnTo>
                  <a:lnTo>
                    <a:pt x="67" y="46"/>
                  </a:lnTo>
                  <a:lnTo>
                    <a:pt x="66" y="49"/>
                  </a:lnTo>
                  <a:lnTo>
                    <a:pt x="63" y="52"/>
                  </a:lnTo>
                  <a:lnTo>
                    <a:pt x="59" y="54"/>
                  </a:lnTo>
                  <a:lnTo>
                    <a:pt x="55" y="57"/>
                  </a:lnTo>
                  <a:lnTo>
                    <a:pt x="51" y="60"/>
                  </a:lnTo>
                  <a:lnTo>
                    <a:pt x="45" y="63"/>
                  </a:lnTo>
                  <a:lnTo>
                    <a:pt x="39" y="64"/>
                  </a:lnTo>
                  <a:lnTo>
                    <a:pt x="34" y="67"/>
                  </a:lnTo>
                  <a:lnTo>
                    <a:pt x="28" y="68"/>
                  </a:lnTo>
                  <a:lnTo>
                    <a:pt x="14" y="70"/>
                  </a:lnTo>
                  <a:lnTo>
                    <a:pt x="7" y="71"/>
                  </a:lnTo>
                  <a:lnTo>
                    <a:pt x="0" y="71"/>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04" name="Freeform 961"/>
            <xdr:cNvSpPr>
              <a:spLocks/>
            </xdr:cNvSpPr>
          </xdr:nvSpPr>
          <xdr:spPr bwMode="auto">
            <a:xfrm flipH="1">
              <a:off x="2274" y="1029"/>
              <a:ext cx="70" cy="105"/>
            </a:xfrm>
            <a:custGeom>
              <a:avLst/>
              <a:gdLst>
                <a:gd name="T0" fmla="*/ 70 w 70"/>
                <a:gd name="T1" fmla="*/ 17 h 105"/>
                <a:gd name="T2" fmla="*/ 70 w 70"/>
                <a:gd name="T3" fmla="*/ 15 h 105"/>
                <a:gd name="T4" fmla="*/ 69 w 70"/>
                <a:gd name="T5" fmla="*/ 14 h 105"/>
                <a:gd name="T6" fmla="*/ 67 w 70"/>
                <a:gd name="T7" fmla="*/ 11 h 105"/>
                <a:gd name="T8" fmla="*/ 65 w 70"/>
                <a:gd name="T9" fmla="*/ 10 h 105"/>
                <a:gd name="T10" fmla="*/ 62 w 70"/>
                <a:gd name="T11" fmla="*/ 8 h 105"/>
                <a:gd name="T12" fmla="*/ 59 w 70"/>
                <a:gd name="T13" fmla="*/ 7 h 105"/>
                <a:gd name="T14" fmla="*/ 55 w 70"/>
                <a:gd name="T15" fmla="*/ 6 h 105"/>
                <a:gd name="T16" fmla="*/ 49 w 70"/>
                <a:gd name="T17" fmla="*/ 4 h 105"/>
                <a:gd name="T18" fmla="*/ 45 w 70"/>
                <a:gd name="T19" fmla="*/ 3 h 105"/>
                <a:gd name="T20" fmla="*/ 39 w 70"/>
                <a:gd name="T21" fmla="*/ 3 h 105"/>
                <a:gd name="T22" fmla="*/ 34 w 70"/>
                <a:gd name="T23" fmla="*/ 1 h 105"/>
                <a:gd name="T24" fmla="*/ 27 w 70"/>
                <a:gd name="T25" fmla="*/ 1 h 105"/>
                <a:gd name="T26" fmla="*/ 14 w 70"/>
                <a:gd name="T27" fmla="*/ 0 h 105"/>
                <a:gd name="T28" fmla="*/ 0 w 70"/>
                <a:gd name="T29" fmla="*/ 0 h 105"/>
                <a:gd name="T30" fmla="*/ 0 w 70"/>
                <a:gd name="T31" fmla="*/ 105 h 105"/>
                <a:gd name="T32" fmla="*/ 14 w 70"/>
                <a:gd name="T33" fmla="*/ 105 h 105"/>
                <a:gd name="T34" fmla="*/ 27 w 70"/>
                <a:gd name="T35" fmla="*/ 104 h 105"/>
                <a:gd name="T36" fmla="*/ 34 w 70"/>
                <a:gd name="T37" fmla="*/ 104 h 105"/>
                <a:gd name="T38" fmla="*/ 39 w 70"/>
                <a:gd name="T39" fmla="*/ 102 h 105"/>
                <a:gd name="T40" fmla="*/ 45 w 70"/>
                <a:gd name="T41" fmla="*/ 101 h 105"/>
                <a:gd name="T42" fmla="*/ 49 w 70"/>
                <a:gd name="T43" fmla="*/ 101 h 105"/>
                <a:gd name="T44" fmla="*/ 55 w 70"/>
                <a:gd name="T45" fmla="*/ 99 h 105"/>
                <a:gd name="T46" fmla="*/ 59 w 70"/>
                <a:gd name="T47" fmla="*/ 98 h 105"/>
                <a:gd name="T48" fmla="*/ 62 w 70"/>
                <a:gd name="T49" fmla="*/ 97 h 105"/>
                <a:gd name="T50" fmla="*/ 65 w 70"/>
                <a:gd name="T51" fmla="*/ 95 h 105"/>
                <a:gd name="T52" fmla="*/ 67 w 70"/>
                <a:gd name="T53" fmla="*/ 92 h 105"/>
                <a:gd name="T54" fmla="*/ 69 w 70"/>
                <a:gd name="T55" fmla="*/ 91 h 105"/>
                <a:gd name="T56" fmla="*/ 70 w 70"/>
                <a:gd name="T57" fmla="*/ 90 h 105"/>
                <a:gd name="T58" fmla="*/ 70 w 70"/>
                <a:gd name="T59" fmla="*/ 88 h 105"/>
                <a:gd name="T60" fmla="*/ 70 w 70"/>
                <a:gd name="T61" fmla="*/ 88 h 105"/>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70" h="105">
                  <a:moveTo>
                    <a:pt x="70" y="17"/>
                  </a:moveTo>
                  <a:lnTo>
                    <a:pt x="70" y="15"/>
                  </a:lnTo>
                  <a:lnTo>
                    <a:pt x="69" y="14"/>
                  </a:lnTo>
                  <a:lnTo>
                    <a:pt x="67" y="11"/>
                  </a:lnTo>
                  <a:lnTo>
                    <a:pt x="65" y="10"/>
                  </a:lnTo>
                  <a:lnTo>
                    <a:pt x="62" y="8"/>
                  </a:lnTo>
                  <a:lnTo>
                    <a:pt x="59" y="7"/>
                  </a:lnTo>
                  <a:lnTo>
                    <a:pt x="55" y="6"/>
                  </a:lnTo>
                  <a:lnTo>
                    <a:pt x="49" y="4"/>
                  </a:lnTo>
                  <a:lnTo>
                    <a:pt x="45" y="3"/>
                  </a:lnTo>
                  <a:lnTo>
                    <a:pt x="39" y="3"/>
                  </a:lnTo>
                  <a:lnTo>
                    <a:pt x="34" y="1"/>
                  </a:lnTo>
                  <a:lnTo>
                    <a:pt x="27" y="1"/>
                  </a:lnTo>
                  <a:lnTo>
                    <a:pt x="14" y="0"/>
                  </a:lnTo>
                  <a:lnTo>
                    <a:pt x="0" y="0"/>
                  </a:lnTo>
                  <a:lnTo>
                    <a:pt x="0" y="105"/>
                  </a:lnTo>
                  <a:lnTo>
                    <a:pt x="14" y="105"/>
                  </a:lnTo>
                  <a:lnTo>
                    <a:pt x="27" y="104"/>
                  </a:lnTo>
                  <a:lnTo>
                    <a:pt x="34" y="104"/>
                  </a:lnTo>
                  <a:lnTo>
                    <a:pt x="39" y="102"/>
                  </a:lnTo>
                  <a:lnTo>
                    <a:pt x="45" y="101"/>
                  </a:lnTo>
                  <a:lnTo>
                    <a:pt x="49" y="101"/>
                  </a:lnTo>
                  <a:lnTo>
                    <a:pt x="55" y="99"/>
                  </a:lnTo>
                  <a:lnTo>
                    <a:pt x="59" y="98"/>
                  </a:lnTo>
                  <a:lnTo>
                    <a:pt x="62" y="97"/>
                  </a:lnTo>
                  <a:lnTo>
                    <a:pt x="65" y="95"/>
                  </a:lnTo>
                  <a:lnTo>
                    <a:pt x="67" y="92"/>
                  </a:lnTo>
                  <a:lnTo>
                    <a:pt x="69" y="91"/>
                  </a:lnTo>
                  <a:lnTo>
                    <a:pt x="70" y="90"/>
                  </a:lnTo>
                  <a:lnTo>
                    <a:pt x="70" y="88"/>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05" name="Freeform 962"/>
            <xdr:cNvSpPr>
              <a:spLocks/>
            </xdr:cNvSpPr>
          </xdr:nvSpPr>
          <xdr:spPr bwMode="auto">
            <a:xfrm flipH="1">
              <a:off x="2344" y="1064"/>
              <a:ext cx="28" cy="35"/>
            </a:xfrm>
            <a:custGeom>
              <a:avLst/>
              <a:gdLst>
                <a:gd name="T0" fmla="*/ 28 w 28"/>
                <a:gd name="T1" fmla="*/ 0 h 35"/>
                <a:gd name="T2" fmla="*/ 0 w 28"/>
                <a:gd name="T3" fmla="*/ 0 h 35"/>
                <a:gd name="T4" fmla="*/ 0 w 28"/>
                <a:gd name="T5" fmla="*/ 35 h 35"/>
                <a:gd name="T6" fmla="*/ 28 w 28"/>
                <a:gd name="T7" fmla="*/ 35 h 3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8" h="35">
                  <a:moveTo>
                    <a:pt x="28" y="0"/>
                  </a:moveTo>
                  <a:lnTo>
                    <a:pt x="0" y="0"/>
                  </a:lnTo>
                  <a:lnTo>
                    <a:pt x="0" y="35"/>
                  </a:lnTo>
                  <a:lnTo>
                    <a:pt x="28" y="35"/>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06" name="Freeform 963"/>
            <xdr:cNvSpPr>
              <a:spLocks/>
            </xdr:cNvSpPr>
          </xdr:nvSpPr>
          <xdr:spPr bwMode="auto">
            <a:xfrm flipH="1">
              <a:off x="2362" y="1046"/>
              <a:ext cx="70" cy="71"/>
            </a:xfrm>
            <a:custGeom>
              <a:avLst/>
              <a:gdLst>
                <a:gd name="T0" fmla="*/ 0 w 70"/>
                <a:gd name="T1" fmla="*/ 71 h 71"/>
                <a:gd name="T2" fmla="*/ 0 w 70"/>
                <a:gd name="T3" fmla="*/ 0 h 71"/>
                <a:gd name="T4" fmla="*/ 7 w 70"/>
                <a:gd name="T5" fmla="*/ 0 h 71"/>
                <a:gd name="T6" fmla="*/ 14 w 70"/>
                <a:gd name="T7" fmla="*/ 1 h 71"/>
                <a:gd name="T8" fmla="*/ 27 w 70"/>
                <a:gd name="T9" fmla="*/ 3 h 71"/>
                <a:gd name="T10" fmla="*/ 34 w 70"/>
                <a:gd name="T11" fmla="*/ 4 h 71"/>
                <a:gd name="T12" fmla="*/ 39 w 70"/>
                <a:gd name="T13" fmla="*/ 5 h 71"/>
                <a:gd name="T14" fmla="*/ 45 w 70"/>
                <a:gd name="T15" fmla="*/ 8 h 71"/>
                <a:gd name="T16" fmla="*/ 49 w 70"/>
                <a:gd name="T17" fmla="*/ 11 h 71"/>
                <a:gd name="T18" fmla="*/ 55 w 70"/>
                <a:gd name="T19" fmla="*/ 12 h 71"/>
                <a:gd name="T20" fmla="*/ 59 w 70"/>
                <a:gd name="T21" fmla="*/ 15 h 71"/>
                <a:gd name="T22" fmla="*/ 62 w 70"/>
                <a:gd name="T23" fmla="*/ 18 h 71"/>
                <a:gd name="T24" fmla="*/ 64 w 70"/>
                <a:gd name="T25" fmla="*/ 22 h 71"/>
                <a:gd name="T26" fmla="*/ 67 w 70"/>
                <a:gd name="T27" fmla="*/ 25 h 71"/>
                <a:gd name="T28" fmla="*/ 69 w 70"/>
                <a:gd name="T29" fmla="*/ 28 h 71"/>
                <a:gd name="T30" fmla="*/ 70 w 70"/>
                <a:gd name="T31" fmla="*/ 32 h 71"/>
                <a:gd name="T32" fmla="*/ 70 w 70"/>
                <a:gd name="T33" fmla="*/ 35 h 71"/>
                <a:gd name="T34" fmla="*/ 70 w 70"/>
                <a:gd name="T35" fmla="*/ 35 h 71"/>
                <a:gd name="T36" fmla="*/ 70 w 70"/>
                <a:gd name="T37" fmla="*/ 39 h 71"/>
                <a:gd name="T38" fmla="*/ 69 w 70"/>
                <a:gd name="T39" fmla="*/ 42 h 71"/>
                <a:gd name="T40" fmla="*/ 67 w 70"/>
                <a:gd name="T41" fmla="*/ 46 h 71"/>
                <a:gd name="T42" fmla="*/ 64 w 70"/>
                <a:gd name="T43" fmla="*/ 49 h 71"/>
                <a:gd name="T44" fmla="*/ 62 w 70"/>
                <a:gd name="T45" fmla="*/ 52 h 71"/>
                <a:gd name="T46" fmla="*/ 59 w 70"/>
                <a:gd name="T47" fmla="*/ 54 h 71"/>
                <a:gd name="T48" fmla="*/ 55 w 70"/>
                <a:gd name="T49" fmla="*/ 57 h 71"/>
                <a:gd name="T50" fmla="*/ 49 w 70"/>
                <a:gd name="T51" fmla="*/ 60 h 71"/>
                <a:gd name="T52" fmla="*/ 45 w 70"/>
                <a:gd name="T53" fmla="*/ 63 h 71"/>
                <a:gd name="T54" fmla="*/ 39 w 70"/>
                <a:gd name="T55" fmla="*/ 64 h 71"/>
                <a:gd name="T56" fmla="*/ 34 w 70"/>
                <a:gd name="T57" fmla="*/ 67 h 71"/>
                <a:gd name="T58" fmla="*/ 27 w 70"/>
                <a:gd name="T59" fmla="*/ 68 h 71"/>
                <a:gd name="T60" fmla="*/ 14 w 70"/>
                <a:gd name="T61" fmla="*/ 70 h 71"/>
                <a:gd name="T62" fmla="*/ 7 w 70"/>
                <a:gd name="T63" fmla="*/ 71 h 71"/>
                <a:gd name="T64" fmla="*/ 0 w 70"/>
                <a:gd name="T65" fmla="*/ 71 h 71"/>
                <a:gd name="T66" fmla="*/ 0 w 70"/>
                <a:gd name="T67" fmla="*/ 71 h 71"/>
                <a:gd name="T68" fmla="*/ 0 w 70"/>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0" h="71">
                  <a:moveTo>
                    <a:pt x="0" y="71"/>
                  </a:moveTo>
                  <a:lnTo>
                    <a:pt x="0" y="0"/>
                  </a:lnTo>
                  <a:lnTo>
                    <a:pt x="7" y="0"/>
                  </a:lnTo>
                  <a:lnTo>
                    <a:pt x="14" y="1"/>
                  </a:lnTo>
                  <a:lnTo>
                    <a:pt x="27" y="3"/>
                  </a:lnTo>
                  <a:lnTo>
                    <a:pt x="34" y="4"/>
                  </a:lnTo>
                  <a:lnTo>
                    <a:pt x="39" y="5"/>
                  </a:lnTo>
                  <a:lnTo>
                    <a:pt x="45" y="8"/>
                  </a:lnTo>
                  <a:lnTo>
                    <a:pt x="49" y="11"/>
                  </a:lnTo>
                  <a:lnTo>
                    <a:pt x="55" y="12"/>
                  </a:lnTo>
                  <a:lnTo>
                    <a:pt x="59" y="15"/>
                  </a:lnTo>
                  <a:lnTo>
                    <a:pt x="62" y="18"/>
                  </a:lnTo>
                  <a:lnTo>
                    <a:pt x="64" y="22"/>
                  </a:lnTo>
                  <a:lnTo>
                    <a:pt x="67" y="25"/>
                  </a:lnTo>
                  <a:lnTo>
                    <a:pt x="69" y="28"/>
                  </a:lnTo>
                  <a:lnTo>
                    <a:pt x="70" y="32"/>
                  </a:lnTo>
                  <a:lnTo>
                    <a:pt x="70" y="35"/>
                  </a:lnTo>
                  <a:lnTo>
                    <a:pt x="70" y="39"/>
                  </a:lnTo>
                  <a:lnTo>
                    <a:pt x="69" y="42"/>
                  </a:lnTo>
                  <a:lnTo>
                    <a:pt x="67" y="46"/>
                  </a:lnTo>
                  <a:lnTo>
                    <a:pt x="64" y="49"/>
                  </a:lnTo>
                  <a:lnTo>
                    <a:pt x="62" y="52"/>
                  </a:lnTo>
                  <a:lnTo>
                    <a:pt x="59" y="54"/>
                  </a:lnTo>
                  <a:lnTo>
                    <a:pt x="55" y="57"/>
                  </a:lnTo>
                  <a:lnTo>
                    <a:pt x="49" y="60"/>
                  </a:lnTo>
                  <a:lnTo>
                    <a:pt x="45" y="63"/>
                  </a:lnTo>
                  <a:lnTo>
                    <a:pt x="39" y="64"/>
                  </a:lnTo>
                  <a:lnTo>
                    <a:pt x="34" y="67"/>
                  </a:lnTo>
                  <a:lnTo>
                    <a:pt x="27" y="68"/>
                  </a:lnTo>
                  <a:lnTo>
                    <a:pt x="14" y="70"/>
                  </a:lnTo>
                  <a:lnTo>
                    <a:pt x="7" y="71"/>
                  </a:lnTo>
                  <a:lnTo>
                    <a:pt x="0" y="71"/>
                  </a:lnTo>
                  <a:close/>
                </a:path>
              </a:pathLst>
            </a:custGeom>
            <a:blipFill dpi="0" rotWithShape="0">
              <a:blip xmlns:r="http://schemas.openxmlformats.org/officeDocument/2006/relationships" r:embed="rId3"/>
              <a:srcRect/>
              <a:tile tx="0" ty="0" sx="100000" sy="100000" flip="none" algn="tl"/>
            </a:blipFill>
            <a:ln>
              <a:noFill/>
            </a:ln>
            <a:extLs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07" name="Freeform 964"/>
            <xdr:cNvSpPr>
              <a:spLocks/>
            </xdr:cNvSpPr>
          </xdr:nvSpPr>
          <xdr:spPr bwMode="auto">
            <a:xfrm flipH="1">
              <a:off x="2362" y="1046"/>
              <a:ext cx="70" cy="71"/>
            </a:xfrm>
            <a:custGeom>
              <a:avLst/>
              <a:gdLst>
                <a:gd name="T0" fmla="*/ 0 w 70"/>
                <a:gd name="T1" fmla="*/ 71 h 71"/>
                <a:gd name="T2" fmla="*/ 0 w 70"/>
                <a:gd name="T3" fmla="*/ 0 h 71"/>
                <a:gd name="T4" fmla="*/ 7 w 70"/>
                <a:gd name="T5" fmla="*/ 0 h 71"/>
                <a:gd name="T6" fmla="*/ 14 w 70"/>
                <a:gd name="T7" fmla="*/ 1 h 71"/>
                <a:gd name="T8" fmla="*/ 27 w 70"/>
                <a:gd name="T9" fmla="*/ 3 h 71"/>
                <a:gd name="T10" fmla="*/ 34 w 70"/>
                <a:gd name="T11" fmla="*/ 4 h 71"/>
                <a:gd name="T12" fmla="*/ 39 w 70"/>
                <a:gd name="T13" fmla="*/ 5 h 71"/>
                <a:gd name="T14" fmla="*/ 45 w 70"/>
                <a:gd name="T15" fmla="*/ 8 h 71"/>
                <a:gd name="T16" fmla="*/ 49 w 70"/>
                <a:gd name="T17" fmla="*/ 11 h 71"/>
                <a:gd name="T18" fmla="*/ 55 w 70"/>
                <a:gd name="T19" fmla="*/ 12 h 71"/>
                <a:gd name="T20" fmla="*/ 59 w 70"/>
                <a:gd name="T21" fmla="*/ 15 h 71"/>
                <a:gd name="T22" fmla="*/ 62 w 70"/>
                <a:gd name="T23" fmla="*/ 18 h 71"/>
                <a:gd name="T24" fmla="*/ 64 w 70"/>
                <a:gd name="T25" fmla="*/ 22 h 71"/>
                <a:gd name="T26" fmla="*/ 67 w 70"/>
                <a:gd name="T27" fmla="*/ 25 h 71"/>
                <a:gd name="T28" fmla="*/ 69 w 70"/>
                <a:gd name="T29" fmla="*/ 28 h 71"/>
                <a:gd name="T30" fmla="*/ 70 w 70"/>
                <a:gd name="T31" fmla="*/ 32 h 71"/>
                <a:gd name="T32" fmla="*/ 70 w 70"/>
                <a:gd name="T33" fmla="*/ 35 h 71"/>
                <a:gd name="T34" fmla="*/ 70 w 70"/>
                <a:gd name="T35" fmla="*/ 35 h 71"/>
                <a:gd name="T36" fmla="*/ 70 w 70"/>
                <a:gd name="T37" fmla="*/ 39 h 71"/>
                <a:gd name="T38" fmla="*/ 69 w 70"/>
                <a:gd name="T39" fmla="*/ 42 h 71"/>
                <a:gd name="T40" fmla="*/ 67 w 70"/>
                <a:gd name="T41" fmla="*/ 46 h 71"/>
                <a:gd name="T42" fmla="*/ 64 w 70"/>
                <a:gd name="T43" fmla="*/ 49 h 71"/>
                <a:gd name="T44" fmla="*/ 62 w 70"/>
                <a:gd name="T45" fmla="*/ 52 h 71"/>
                <a:gd name="T46" fmla="*/ 59 w 70"/>
                <a:gd name="T47" fmla="*/ 54 h 71"/>
                <a:gd name="T48" fmla="*/ 55 w 70"/>
                <a:gd name="T49" fmla="*/ 57 h 71"/>
                <a:gd name="T50" fmla="*/ 49 w 70"/>
                <a:gd name="T51" fmla="*/ 60 h 71"/>
                <a:gd name="T52" fmla="*/ 45 w 70"/>
                <a:gd name="T53" fmla="*/ 63 h 71"/>
                <a:gd name="T54" fmla="*/ 39 w 70"/>
                <a:gd name="T55" fmla="*/ 64 h 71"/>
                <a:gd name="T56" fmla="*/ 34 w 70"/>
                <a:gd name="T57" fmla="*/ 67 h 71"/>
                <a:gd name="T58" fmla="*/ 27 w 70"/>
                <a:gd name="T59" fmla="*/ 68 h 71"/>
                <a:gd name="T60" fmla="*/ 14 w 70"/>
                <a:gd name="T61" fmla="*/ 70 h 71"/>
                <a:gd name="T62" fmla="*/ 7 w 70"/>
                <a:gd name="T63" fmla="*/ 71 h 71"/>
                <a:gd name="T64" fmla="*/ 0 w 70"/>
                <a:gd name="T65" fmla="*/ 71 h 71"/>
                <a:gd name="T66" fmla="*/ 0 w 70"/>
                <a:gd name="T67" fmla="*/ 71 h 71"/>
                <a:gd name="T68" fmla="*/ 0 w 70"/>
                <a:gd name="T69" fmla="*/ 71 h 71"/>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70" h="71">
                  <a:moveTo>
                    <a:pt x="0" y="71"/>
                  </a:moveTo>
                  <a:lnTo>
                    <a:pt x="0" y="0"/>
                  </a:lnTo>
                  <a:lnTo>
                    <a:pt x="7" y="0"/>
                  </a:lnTo>
                  <a:lnTo>
                    <a:pt x="14" y="1"/>
                  </a:lnTo>
                  <a:lnTo>
                    <a:pt x="27" y="3"/>
                  </a:lnTo>
                  <a:lnTo>
                    <a:pt x="34" y="4"/>
                  </a:lnTo>
                  <a:lnTo>
                    <a:pt x="39" y="5"/>
                  </a:lnTo>
                  <a:lnTo>
                    <a:pt x="45" y="8"/>
                  </a:lnTo>
                  <a:lnTo>
                    <a:pt x="49" y="11"/>
                  </a:lnTo>
                  <a:lnTo>
                    <a:pt x="55" y="12"/>
                  </a:lnTo>
                  <a:lnTo>
                    <a:pt x="59" y="15"/>
                  </a:lnTo>
                  <a:lnTo>
                    <a:pt x="62" y="18"/>
                  </a:lnTo>
                  <a:lnTo>
                    <a:pt x="64" y="22"/>
                  </a:lnTo>
                  <a:lnTo>
                    <a:pt x="67" y="25"/>
                  </a:lnTo>
                  <a:lnTo>
                    <a:pt x="69" y="28"/>
                  </a:lnTo>
                  <a:lnTo>
                    <a:pt x="70" y="32"/>
                  </a:lnTo>
                  <a:lnTo>
                    <a:pt x="70" y="35"/>
                  </a:lnTo>
                  <a:lnTo>
                    <a:pt x="70" y="39"/>
                  </a:lnTo>
                  <a:lnTo>
                    <a:pt x="69" y="42"/>
                  </a:lnTo>
                  <a:lnTo>
                    <a:pt x="67" y="46"/>
                  </a:lnTo>
                  <a:lnTo>
                    <a:pt x="64" y="49"/>
                  </a:lnTo>
                  <a:lnTo>
                    <a:pt x="62" y="52"/>
                  </a:lnTo>
                  <a:lnTo>
                    <a:pt x="59" y="54"/>
                  </a:lnTo>
                  <a:lnTo>
                    <a:pt x="55" y="57"/>
                  </a:lnTo>
                  <a:lnTo>
                    <a:pt x="49" y="60"/>
                  </a:lnTo>
                  <a:lnTo>
                    <a:pt x="45" y="63"/>
                  </a:lnTo>
                  <a:lnTo>
                    <a:pt x="39" y="64"/>
                  </a:lnTo>
                  <a:lnTo>
                    <a:pt x="34" y="67"/>
                  </a:lnTo>
                  <a:lnTo>
                    <a:pt x="27" y="68"/>
                  </a:lnTo>
                  <a:lnTo>
                    <a:pt x="14" y="70"/>
                  </a:lnTo>
                  <a:lnTo>
                    <a:pt x="7" y="71"/>
                  </a:lnTo>
                  <a:lnTo>
                    <a:pt x="0" y="71"/>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08" name="Freeform 965"/>
            <xdr:cNvSpPr>
              <a:spLocks/>
            </xdr:cNvSpPr>
          </xdr:nvSpPr>
          <xdr:spPr bwMode="auto">
            <a:xfrm flipH="1">
              <a:off x="2432" y="1029"/>
              <a:ext cx="71" cy="105"/>
            </a:xfrm>
            <a:custGeom>
              <a:avLst/>
              <a:gdLst>
                <a:gd name="T0" fmla="*/ 71 w 71"/>
                <a:gd name="T1" fmla="*/ 17 h 105"/>
                <a:gd name="T2" fmla="*/ 70 w 71"/>
                <a:gd name="T3" fmla="*/ 15 h 105"/>
                <a:gd name="T4" fmla="*/ 70 w 71"/>
                <a:gd name="T5" fmla="*/ 14 h 105"/>
                <a:gd name="T6" fmla="*/ 67 w 71"/>
                <a:gd name="T7" fmla="*/ 11 h 105"/>
                <a:gd name="T8" fmla="*/ 65 w 71"/>
                <a:gd name="T9" fmla="*/ 10 h 105"/>
                <a:gd name="T10" fmla="*/ 63 w 71"/>
                <a:gd name="T11" fmla="*/ 8 h 105"/>
                <a:gd name="T12" fmla="*/ 58 w 71"/>
                <a:gd name="T13" fmla="*/ 7 h 105"/>
                <a:gd name="T14" fmla="*/ 54 w 71"/>
                <a:gd name="T15" fmla="*/ 6 h 105"/>
                <a:gd name="T16" fmla="*/ 50 w 71"/>
                <a:gd name="T17" fmla="*/ 4 h 105"/>
                <a:gd name="T18" fmla="*/ 44 w 71"/>
                <a:gd name="T19" fmla="*/ 3 h 105"/>
                <a:gd name="T20" fmla="*/ 39 w 71"/>
                <a:gd name="T21" fmla="*/ 3 h 105"/>
                <a:gd name="T22" fmla="*/ 33 w 71"/>
                <a:gd name="T23" fmla="*/ 1 h 105"/>
                <a:gd name="T24" fmla="*/ 28 w 71"/>
                <a:gd name="T25" fmla="*/ 1 h 105"/>
                <a:gd name="T26" fmla="*/ 14 w 71"/>
                <a:gd name="T27" fmla="*/ 0 h 105"/>
                <a:gd name="T28" fmla="*/ 0 w 71"/>
                <a:gd name="T29" fmla="*/ 0 h 105"/>
                <a:gd name="T30" fmla="*/ 0 w 71"/>
                <a:gd name="T31" fmla="*/ 105 h 105"/>
                <a:gd name="T32" fmla="*/ 14 w 71"/>
                <a:gd name="T33" fmla="*/ 105 h 105"/>
                <a:gd name="T34" fmla="*/ 28 w 71"/>
                <a:gd name="T35" fmla="*/ 104 h 105"/>
                <a:gd name="T36" fmla="*/ 33 w 71"/>
                <a:gd name="T37" fmla="*/ 104 h 105"/>
                <a:gd name="T38" fmla="*/ 39 w 71"/>
                <a:gd name="T39" fmla="*/ 102 h 105"/>
                <a:gd name="T40" fmla="*/ 44 w 71"/>
                <a:gd name="T41" fmla="*/ 101 h 105"/>
                <a:gd name="T42" fmla="*/ 50 w 71"/>
                <a:gd name="T43" fmla="*/ 101 h 105"/>
                <a:gd name="T44" fmla="*/ 54 w 71"/>
                <a:gd name="T45" fmla="*/ 99 h 105"/>
                <a:gd name="T46" fmla="*/ 58 w 71"/>
                <a:gd name="T47" fmla="*/ 98 h 105"/>
                <a:gd name="T48" fmla="*/ 63 w 71"/>
                <a:gd name="T49" fmla="*/ 97 h 105"/>
                <a:gd name="T50" fmla="*/ 65 w 71"/>
                <a:gd name="T51" fmla="*/ 95 h 105"/>
                <a:gd name="T52" fmla="*/ 67 w 71"/>
                <a:gd name="T53" fmla="*/ 92 h 105"/>
                <a:gd name="T54" fmla="*/ 70 w 71"/>
                <a:gd name="T55" fmla="*/ 91 h 105"/>
                <a:gd name="T56" fmla="*/ 70 w 71"/>
                <a:gd name="T57" fmla="*/ 90 h 105"/>
                <a:gd name="T58" fmla="*/ 71 w 71"/>
                <a:gd name="T59" fmla="*/ 88 h 105"/>
                <a:gd name="T60" fmla="*/ 71 w 71"/>
                <a:gd name="T61" fmla="*/ 88 h 105"/>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71" h="105">
                  <a:moveTo>
                    <a:pt x="71" y="17"/>
                  </a:moveTo>
                  <a:lnTo>
                    <a:pt x="70" y="15"/>
                  </a:lnTo>
                  <a:lnTo>
                    <a:pt x="70" y="14"/>
                  </a:lnTo>
                  <a:lnTo>
                    <a:pt x="67" y="11"/>
                  </a:lnTo>
                  <a:lnTo>
                    <a:pt x="65" y="10"/>
                  </a:lnTo>
                  <a:lnTo>
                    <a:pt x="63" y="8"/>
                  </a:lnTo>
                  <a:lnTo>
                    <a:pt x="58" y="7"/>
                  </a:lnTo>
                  <a:lnTo>
                    <a:pt x="54" y="6"/>
                  </a:lnTo>
                  <a:lnTo>
                    <a:pt x="50" y="4"/>
                  </a:lnTo>
                  <a:lnTo>
                    <a:pt x="44" y="3"/>
                  </a:lnTo>
                  <a:lnTo>
                    <a:pt x="39" y="3"/>
                  </a:lnTo>
                  <a:lnTo>
                    <a:pt x="33" y="1"/>
                  </a:lnTo>
                  <a:lnTo>
                    <a:pt x="28" y="1"/>
                  </a:lnTo>
                  <a:lnTo>
                    <a:pt x="14" y="0"/>
                  </a:lnTo>
                  <a:lnTo>
                    <a:pt x="0" y="0"/>
                  </a:lnTo>
                  <a:lnTo>
                    <a:pt x="0" y="105"/>
                  </a:lnTo>
                  <a:lnTo>
                    <a:pt x="14" y="105"/>
                  </a:lnTo>
                  <a:lnTo>
                    <a:pt x="28" y="104"/>
                  </a:lnTo>
                  <a:lnTo>
                    <a:pt x="33" y="104"/>
                  </a:lnTo>
                  <a:lnTo>
                    <a:pt x="39" y="102"/>
                  </a:lnTo>
                  <a:lnTo>
                    <a:pt x="44" y="101"/>
                  </a:lnTo>
                  <a:lnTo>
                    <a:pt x="50" y="101"/>
                  </a:lnTo>
                  <a:lnTo>
                    <a:pt x="54" y="99"/>
                  </a:lnTo>
                  <a:lnTo>
                    <a:pt x="58" y="98"/>
                  </a:lnTo>
                  <a:lnTo>
                    <a:pt x="63" y="97"/>
                  </a:lnTo>
                  <a:lnTo>
                    <a:pt x="65" y="95"/>
                  </a:lnTo>
                  <a:lnTo>
                    <a:pt x="67" y="92"/>
                  </a:lnTo>
                  <a:lnTo>
                    <a:pt x="70" y="91"/>
                  </a:lnTo>
                  <a:lnTo>
                    <a:pt x="70" y="90"/>
                  </a:lnTo>
                  <a:lnTo>
                    <a:pt x="71" y="88"/>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nvGrpSpPr>
            <xdr:cNvPr id="209" name="Group 966"/>
            <xdr:cNvGrpSpPr>
              <a:grpSpLocks/>
            </xdr:cNvGrpSpPr>
          </xdr:nvGrpSpPr>
          <xdr:grpSpPr bwMode="auto">
            <a:xfrm>
              <a:off x="2503" y="1049"/>
              <a:ext cx="143" cy="66"/>
              <a:chOff x="1824" y="1131"/>
              <a:chExt cx="265" cy="66"/>
            </a:xfrm>
          </xdr:grpSpPr>
          <xdr:sp macro="" textlink="">
            <xdr:nvSpPr>
              <xdr:cNvPr id="214" name="Freeform 967"/>
              <xdr:cNvSpPr>
                <a:spLocks/>
              </xdr:cNvSpPr>
            </xdr:nvSpPr>
            <xdr:spPr bwMode="auto">
              <a:xfrm flipH="1">
                <a:off x="1824" y="1176"/>
                <a:ext cx="265" cy="21"/>
              </a:xfrm>
              <a:custGeom>
                <a:avLst/>
                <a:gdLst>
                  <a:gd name="T0" fmla="*/ 265 w 265"/>
                  <a:gd name="T1" fmla="*/ 11 h 21"/>
                  <a:gd name="T2" fmla="*/ 265 w 265"/>
                  <a:gd name="T3" fmla="*/ 11 h 21"/>
                  <a:gd name="T4" fmla="*/ 263 w 265"/>
                  <a:gd name="T5" fmla="*/ 13 h 21"/>
                  <a:gd name="T6" fmla="*/ 260 w 265"/>
                  <a:gd name="T7" fmla="*/ 14 h 21"/>
                  <a:gd name="T8" fmla="*/ 258 w 265"/>
                  <a:gd name="T9" fmla="*/ 15 h 21"/>
                  <a:gd name="T10" fmla="*/ 253 w 265"/>
                  <a:gd name="T11" fmla="*/ 15 h 21"/>
                  <a:gd name="T12" fmla="*/ 249 w 265"/>
                  <a:gd name="T13" fmla="*/ 17 h 21"/>
                  <a:gd name="T14" fmla="*/ 245 w 265"/>
                  <a:gd name="T15" fmla="*/ 17 h 21"/>
                  <a:gd name="T16" fmla="*/ 239 w 265"/>
                  <a:gd name="T17" fmla="*/ 18 h 21"/>
                  <a:gd name="T18" fmla="*/ 232 w 265"/>
                  <a:gd name="T19" fmla="*/ 20 h 21"/>
                  <a:gd name="T20" fmla="*/ 225 w 265"/>
                  <a:gd name="T21" fmla="*/ 20 h 21"/>
                  <a:gd name="T22" fmla="*/ 218 w 265"/>
                  <a:gd name="T23" fmla="*/ 20 h 21"/>
                  <a:gd name="T24" fmla="*/ 210 w 265"/>
                  <a:gd name="T25" fmla="*/ 21 h 21"/>
                  <a:gd name="T26" fmla="*/ 203 w 265"/>
                  <a:gd name="T27" fmla="*/ 21 h 21"/>
                  <a:gd name="T28" fmla="*/ 195 w 265"/>
                  <a:gd name="T29" fmla="*/ 21 h 21"/>
                  <a:gd name="T30" fmla="*/ 176 w 265"/>
                  <a:gd name="T31" fmla="*/ 21 h 21"/>
                  <a:gd name="T32" fmla="*/ 176 w 265"/>
                  <a:gd name="T33" fmla="*/ 21 h 21"/>
                  <a:gd name="T34" fmla="*/ 70 w 265"/>
                  <a:gd name="T35" fmla="*/ 21 h 21"/>
                  <a:gd name="T36" fmla="*/ 56 w 265"/>
                  <a:gd name="T37" fmla="*/ 21 h 21"/>
                  <a:gd name="T38" fmla="*/ 42 w 265"/>
                  <a:gd name="T39" fmla="*/ 20 h 21"/>
                  <a:gd name="T40" fmla="*/ 36 w 265"/>
                  <a:gd name="T41" fmla="*/ 18 h 21"/>
                  <a:gd name="T42" fmla="*/ 31 w 265"/>
                  <a:gd name="T43" fmla="*/ 18 h 21"/>
                  <a:gd name="T44" fmla="*/ 25 w 265"/>
                  <a:gd name="T45" fmla="*/ 17 h 21"/>
                  <a:gd name="T46" fmla="*/ 20 w 265"/>
                  <a:gd name="T47" fmla="*/ 15 h 21"/>
                  <a:gd name="T48" fmla="*/ 15 w 265"/>
                  <a:gd name="T49" fmla="*/ 14 h 21"/>
                  <a:gd name="T50" fmla="*/ 11 w 265"/>
                  <a:gd name="T51" fmla="*/ 13 h 21"/>
                  <a:gd name="T52" fmla="*/ 8 w 265"/>
                  <a:gd name="T53" fmla="*/ 10 h 21"/>
                  <a:gd name="T54" fmla="*/ 6 w 265"/>
                  <a:gd name="T55" fmla="*/ 8 h 21"/>
                  <a:gd name="T56" fmla="*/ 3 w 265"/>
                  <a:gd name="T57" fmla="*/ 7 h 21"/>
                  <a:gd name="T58" fmla="*/ 1 w 265"/>
                  <a:gd name="T59" fmla="*/ 4 h 21"/>
                  <a:gd name="T60" fmla="*/ 0 w 265"/>
                  <a:gd name="T61" fmla="*/ 3 h 21"/>
                  <a:gd name="T62" fmla="*/ 0 w 265"/>
                  <a:gd name="T63" fmla="*/ 0 h 2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65" h="21">
                    <a:moveTo>
                      <a:pt x="265" y="11"/>
                    </a:moveTo>
                    <a:lnTo>
                      <a:pt x="265" y="11"/>
                    </a:lnTo>
                    <a:lnTo>
                      <a:pt x="263" y="13"/>
                    </a:lnTo>
                    <a:lnTo>
                      <a:pt x="260" y="14"/>
                    </a:lnTo>
                    <a:lnTo>
                      <a:pt x="258" y="15"/>
                    </a:lnTo>
                    <a:lnTo>
                      <a:pt x="253" y="15"/>
                    </a:lnTo>
                    <a:lnTo>
                      <a:pt x="249" y="17"/>
                    </a:lnTo>
                    <a:lnTo>
                      <a:pt x="245" y="17"/>
                    </a:lnTo>
                    <a:lnTo>
                      <a:pt x="239" y="18"/>
                    </a:lnTo>
                    <a:lnTo>
                      <a:pt x="232" y="20"/>
                    </a:lnTo>
                    <a:lnTo>
                      <a:pt x="225" y="20"/>
                    </a:lnTo>
                    <a:lnTo>
                      <a:pt x="218" y="20"/>
                    </a:lnTo>
                    <a:lnTo>
                      <a:pt x="210" y="21"/>
                    </a:lnTo>
                    <a:lnTo>
                      <a:pt x="203" y="21"/>
                    </a:lnTo>
                    <a:lnTo>
                      <a:pt x="195" y="21"/>
                    </a:lnTo>
                    <a:lnTo>
                      <a:pt x="176" y="21"/>
                    </a:lnTo>
                    <a:lnTo>
                      <a:pt x="70" y="21"/>
                    </a:lnTo>
                    <a:lnTo>
                      <a:pt x="56" y="21"/>
                    </a:lnTo>
                    <a:lnTo>
                      <a:pt x="42" y="20"/>
                    </a:lnTo>
                    <a:lnTo>
                      <a:pt x="36" y="18"/>
                    </a:lnTo>
                    <a:lnTo>
                      <a:pt x="31" y="18"/>
                    </a:lnTo>
                    <a:lnTo>
                      <a:pt x="25" y="17"/>
                    </a:lnTo>
                    <a:lnTo>
                      <a:pt x="20" y="15"/>
                    </a:lnTo>
                    <a:lnTo>
                      <a:pt x="15" y="14"/>
                    </a:lnTo>
                    <a:lnTo>
                      <a:pt x="11" y="13"/>
                    </a:lnTo>
                    <a:lnTo>
                      <a:pt x="8" y="10"/>
                    </a:lnTo>
                    <a:lnTo>
                      <a:pt x="6" y="8"/>
                    </a:lnTo>
                    <a:lnTo>
                      <a:pt x="3" y="7"/>
                    </a:lnTo>
                    <a:lnTo>
                      <a:pt x="1" y="4"/>
                    </a:lnTo>
                    <a:lnTo>
                      <a:pt x="0" y="3"/>
                    </a:lnTo>
                    <a:lnTo>
                      <a:pt x="0" y="0"/>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15" name="Freeform 968"/>
              <xdr:cNvSpPr>
                <a:spLocks/>
              </xdr:cNvSpPr>
            </xdr:nvSpPr>
            <xdr:spPr bwMode="auto">
              <a:xfrm flipH="1">
                <a:off x="2085" y="1151"/>
                <a:ext cx="4" cy="25"/>
              </a:xfrm>
              <a:custGeom>
                <a:avLst/>
                <a:gdLst>
                  <a:gd name="T0" fmla="*/ 0 w 4"/>
                  <a:gd name="T1" fmla="*/ 0 h 25"/>
                  <a:gd name="T2" fmla="*/ 1 w 4"/>
                  <a:gd name="T3" fmla="*/ 1 h 25"/>
                  <a:gd name="T4" fmla="*/ 1 w 4"/>
                  <a:gd name="T5" fmla="*/ 3 h 25"/>
                  <a:gd name="T6" fmla="*/ 3 w 4"/>
                  <a:gd name="T7" fmla="*/ 5 h 25"/>
                  <a:gd name="T8" fmla="*/ 3 w 4"/>
                  <a:gd name="T9" fmla="*/ 7 h 25"/>
                  <a:gd name="T10" fmla="*/ 4 w 4"/>
                  <a:gd name="T11" fmla="*/ 12 h 25"/>
                  <a:gd name="T12" fmla="*/ 4 w 4"/>
                  <a:gd name="T13" fmla="*/ 17 h 25"/>
                  <a:gd name="T14" fmla="*/ 3 w 4"/>
                  <a:gd name="T15" fmla="*/ 19 h 25"/>
                  <a:gd name="T16" fmla="*/ 1 w 4"/>
                  <a:gd name="T17" fmla="*/ 22 h 25"/>
                  <a:gd name="T18" fmla="*/ 1 w 4"/>
                  <a:gd name="T19" fmla="*/ 24 h 25"/>
                  <a:gd name="T20" fmla="*/ 0 w 4"/>
                  <a:gd name="T21" fmla="*/ 25 h 2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5">
                    <a:moveTo>
                      <a:pt x="0" y="0"/>
                    </a:moveTo>
                    <a:lnTo>
                      <a:pt x="1" y="1"/>
                    </a:lnTo>
                    <a:lnTo>
                      <a:pt x="1" y="3"/>
                    </a:lnTo>
                    <a:lnTo>
                      <a:pt x="3" y="5"/>
                    </a:lnTo>
                    <a:lnTo>
                      <a:pt x="3" y="7"/>
                    </a:lnTo>
                    <a:lnTo>
                      <a:pt x="4" y="12"/>
                    </a:lnTo>
                    <a:lnTo>
                      <a:pt x="4" y="17"/>
                    </a:lnTo>
                    <a:lnTo>
                      <a:pt x="3" y="19"/>
                    </a:lnTo>
                    <a:lnTo>
                      <a:pt x="1" y="22"/>
                    </a:lnTo>
                    <a:lnTo>
                      <a:pt x="1" y="24"/>
                    </a:lnTo>
                    <a:lnTo>
                      <a:pt x="0" y="25"/>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16" name="Freeform 969"/>
              <xdr:cNvSpPr>
                <a:spLocks/>
              </xdr:cNvSpPr>
            </xdr:nvSpPr>
            <xdr:spPr bwMode="auto">
              <a:xfrm flipH="1" flipV="1">
                <a:off x="1824" y="1131"/>
                <a:ext cx="265" cy="21"/>
              </a:xfrm>
              <a:custGeom>
                <a:avLst/>
                <a:gdLst>
                  <a:gd name="T0" fmla="*/ 265 w 265"/>
                  <a:gd name="T1" fmla="*/ 11 h 21"/>
                  <a:gd name="T2" fmla="*/ 265 w 265"/>
                  <a:gd name="T3" fmla="*/ 11 h 21"/>
                  <a:gd name="T4" fmla="*/ 263 w 265"/>
                  <a:gd name="T5" fmla="*/ 13 h 21"/>
                  <a:gd name="T6" fmla="*/ 260 w 265"/>
                  <a:gd name="T7" fmla="*/ 14 h 21"/>
                  <a:gd name="T8" fmla="*/ 258 w 265"/>
                  <a:gd name="T9" fmla="*/ 15 h 21"/>
                  <a:gd name="T10" fmla="*/ 253 w 265"/>
                  <a:gd name="T11" fmla="*/ 15 h 21"/>
                  <a:gd name="T12" fmla="*/ 249 w 265"/>
                  <a:gd name="T13" fmla="*/ 17 h 21"/>
                  <a:gd name="T14" fmla="*/ 245 w 265"/>
                  <a:gd name="T15" fmla="*/ 17 h 21"/>
                  <a:gd name="T16" fmla="*/ 239 w 265"/>
                  <a:gd name="T17" fmla="*/ 18 h 21"/>
                  <a:gd name="T18" fmla="*/ 232 w 265"/>
                  <a:gd name="T19" fmla="*/ 20 h 21"/>
                  <a:gd name="T20" fmla="*/ 225 w 265"/>
                  <a:gd name="T21" fmla="*/ 20 h 21"/>
                  <a:gd name="T22" fmla="*/ 218 w 265"/>
                  <a:gd name="T23" fmla="*/ 20 h 21"/>
                  <a:gd name="T24" fmla="*/ 210 w 265"/>
                  <a:gd name="T25" fmla="*/ 21 h 21"/>
                  <a:gd name="T26" fmla="*/ 203 w 265"/>
                  <a:gd name="T27" fmla="*/ 21 h 21"/>
                  <a:gd name="T28" fmla="*/ 195 w 265"/>
                  <a:gd name="T29" fmla="*/ 21 h 21"/>
                  <a:gd name="T30" fmla="*/ 176 w 265"/>
                  <a:gd name="T31" fmla="*/ 21 h 21"/>
                  <a:gd name="T32" fmla="*/ 176 w 265"/>
                  <a:gd name="T33" fmla="*/ 21 h 21"/>
                  <a:gd name="T34" fmla="*/ 70 w 265"/>
                  <a:gd name="T35" fmla="*/ 21 h 21"/>
                  <a:gd name="T36" fmla="*/ 56 w 265"/>
                  <a:gd name="T37" fmla="*/ 21 h 21"/>
                  <a:gd name="T38" fmla="*/ 42 w 265"/>
                  <a:gd name="T39" fmla="*/ 20 h 21"/>
                  <a:gd name="T40" fmla="*/ 36 w 265"/>
                  <a:gd name="T41" fmla="*/ 18 h 21"/>
                  <a:gd name="T42" fmla="*/ 31 w 265"/>
                  <a:gd name="T43" fmla="*/ 18 h 21"/>
                  <a:gd name="T44" fmla="*/ 25 w 265"/>
                  <a:gd name="T45" fmla="*/ 17 h 21"/>
                  <a:gd name="T46" fmla="*/ 20 w 265"/>
                  <a:gd name="T47" fmla="*/ 15 h 21"/>
                  <a:gd name="T48" fmla="*/ 15 w 265"/>
                  <a:gd name="T49" fmla="*/ 14 h 21"/>
                  <a:gd name="T50" fmla="*/ 11 w 265"/>
                  <a:gd name="T51" fmla="*/ 13 h 21"/>
                  <a:gd name="T52" fmla="*/ 8 w 265"/>
                  <a:gd name="T53" fmla="*/ 10 h 21"/>
                  <a:gd name="T54" fmla="*/ 6 w 265"/>
                  <a:gd name="T55" fmla="*/ 8 h 21"/>
                  <a:gd name="T56" fmla="*/ 3 w 265"/>
                  <a:gd name="T57" fmla="*/ 7 h 21"/>
                  <a:gd name="T58" fmla="*/ 1 w 265"/>
                  <a:gd name="T59" fmla="*/ 4 h 21"/>
                  <a:gd name="T60" fmla="*/ 0 w 265"/>
                  <a:gd name="T61" fmla="*/ 3 h 21"/>
                  <a:gd name="T62" fmla="*/ 0 w 265"/>
                  <a:gd name="T63" fmla="*/ 0 h 2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65" h="21">
                    <a:moveTo>
                      <a:pt x="265" y="11"/>
                    </a:moveTo>
                    <a:lnTo>
                      <a:pt x="265" y="11"/>
                    </a:lnTo>
                    <a:lnTo>
                      <a:pt x="263" y="13"/>
                    </a:lnTo>
                    <a:lnTo>
                      <a:pt x="260" y="14"/>
                    </a:lnTo>
                    <a:lnTo>
                      <a:pt x="258" y="15"/>
                    </a:lnTo>
                    <a:lnTo>
                      <a:pt x="253" y="15"/>
                    </a:lnTo>
                    <a:lnTo>
                      <a:pt x="249" y="17"/>
                    </a:lnTo>
                    <a:lnTo>
                      <a:pt x="245" y="17"/>
                    </a:lnTo>
                    <a:lnTo>
                      <a:pt x="239" y="18"/>
                    </a:lnTo>
                    <a:lnTo>
                      <a:pt x="232" y="20"/>
                    </a:lnTo>
                    <a:lnTo>
                      <a:pt x="225" y="20"/>
                    </a:lnTo>
                    <a:lnTo>
                      <a:pt x="218" y="20"/>
                    </a:lnTo>
                    <a:lnTo>
                      <a:pt x="210" y="21"/>
                    </a:lnTo>
                    <a:lnTo>
                      <a:pt x="203" y="21"/>
                    </a:lnTo>
                    <a:lnTo>
                      <a:pt x="195" y="21"/>
                    </a:lnTo>
                    <a:lnTo>
                      <a:pt x="176" y="21"/>
                    </a:lnTo>
                    <a:lnTo>
                      <a:pt x="70" y="21"/>
                    </a:lnTo>
                    <a:lnTo>
                      <a:pt x="56" y="21"/>
                    </a:lnTo>
                    <a:lnTo>
                      <a:pt x="42" y="20"/>
                    </a:lnTo>
                    <a:lnTo>
                      <a:pt x="36" y="18"/>
                    </a:lnTo>
                    <a:lnTo>
                      <a:pt x="31" y="18"/>
                    </a:lnTo>
                    <a:lnTo>
                      <a:pt x="25" y="17"/>
                    </a:lnTo>
                    <a:lnTo>
                      <a:pt x="20" y="15"/>
                    </a:lnTo>
                    <a:lnTo>
                      <a:pt x="15" y="14"/>
                    </a:lnTo>
                    <a:lnTo>
                      <a:pt x="11" y="13"/>
                    </a:lnTo>
                    <a:lnTo>
                      <a:pt x="8" y="10"/>
                    </a:lnTo>
                    <a:lnTo>
                      <a:pt x="6" y="8"/>
                    </a:lnTo>
                    <a:lnTo>
                      <a:pt x="3" y="7"/>
                    </a:lnTo>
                    <a:lnTo>
                      <a:pt x="1" y="4"/>
                    </a:lnTo>
                    <a:lnTo>
                      <a:pt x="0" y="3"/>
                    </a:lnTo>
                    <a:lnTo>
                      <a:pt x="0" y="0"/>
                    </a:lnTo>
                  </a:path>
                </a:pathLst>
              </a:custGeom>
              <a:solidFill>
                <a:schemeClr val="bg1"/>
              </a:solidFill>
              <a:ln w="6350">
                <a:solidFill>
                  <a:srgbClr val="000000"/>
                </a:solidFill>
                <a:prstDash val="solid"/>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grpSp>
          <xdr:nvGrpSpPr>
            <xdr:cNvPr id="210" name="Group 970"/>
            <xdr:cNvGrpSpPr>
              <a:grpSpLocks/>
            </xdr:cNvGrpSpPr>
          </xdr:nvGrpSpPr>
          <xdr:grpSpPr bwMode="auto">
            <a:xfrm>
              <a:off x="2118" y="1041"/>
              <a:ext cx="103" cy="84"/>
              <a:chOff x="1968" y="588"/>
              <a:chExt cx="151" cy="84"/>
            </a:xfrm>
          </xdr:grpSpPr>
          <xdr:sp macro="" textlink="">
            <xdr:nvSpPr>
              <xdr:cNvPr id="211" name="Freeform 971"/>
              <xdr:cNvSpPr>
                <a:spLocks/>
              </xdr:cNvSpPr>
            </xdr:nvSpPr>
            <xdr:spPr bwMode="auto">
              <a:xfrm flipH="1">
                <a:off x="1970" y="653"/>
                <a:ext cx="149" cy="18"/>
              </a:xfrm>
              <a:custGeom>
                <a:avLst/>
                <a:gdLst>
                  <a:gd name="T0" fmla="*/ 149 w 149"/>
                  <a:gd name="T1" fmla="*/ 0 h 18"/>
                  <a:gd name="T2" fmla="*/ 149 w 149"/>
                  <a:gd name="T3" fmla="*/ 18 h 18"/>
                  <a:gd name="T4" fmla="*/ 49 w 149"/>
                  <a:gd name="T5" fmla="*/ 18 h 18"/>
                  <a:gd name="T6" fmla="*/ 0 w 149"/>
                  <a:gd name="T7" fmla="*/ 4 h 1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9" h="18">
                    <a:moveTo>
                      <a:pt x="149" y="0"/>
                    </a:moveTo>
                    <a:lnTo>
                      <a:pt x="149" y="18"/>
                    </a:lnTo>
                    <a:lnTo>
                      <a:pt x="49" y="18"/>
                    </a:lnTo>
                    <a:lnTo>
                      <a:pt x="0" y="4"/>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12" name="Freeform 972"/>
              <xdr:cNvSpPr>
                <a:spLocks/>
              </xdr:cNvSpPr>
            </xdr:nvSpPr>
            <xdr:spPr bwMode="auto">
              <a:xfrm flipH="1" flipV="1">
                <a:off x="1968" y="588"/>
                <a:ext cx="149" cy="18"/>
              </a:xfrm>
              <a:custGeom>
                <a:avLst/>
                <a:gdLst>
                  <a:gd name="T0" fmla="*/ 149 w 149"/>
                  <a:gd name="T1" fmla="*/ 0 h 18"/>
                  <a:gd name="T2" fmla="*/ 149 w 149"/>
                  <a:gd name="T3" fmla="*/ 18 h 18"/>
                  <a:gd name="T4" fmla="*/ 49 w 149"/>
                  <a:gd name="T5" fmla="*/ 18 h 18"/>
                  <a:gd name="T6" fmla="*/ 0 w 149"/>
                  <a:gd name="T7" fmla="*/ 4 h 18"/>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9" h="18">
                    <a:moveTo>
                      <a:pt x="149" y="0"/>
                    </a:moveTo>
                    <a:lnTo>
                      <a:pt x="149" y="18"/>
                    </a:lnTo>
                    <a:lnTo>
                      <a:pt x="49" y="18"/>
                    </a:lnTo>
                    <a:lnTo>
                      <a:pt x="0" y="4"/>
                    </a:lnTo>
                  </a:path>
                </a:pathLst>
              </a:custGeom>
              <a:noFill/>
              <a:ln w="6350">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13" name="Line 973"/>
              <xdr:cNvSpPr>
                <a:spLocks noChangeShapeType="1"/>
              </xdr:cNvSpPr>
            </xdr:nvSpPr>
            <xdr:spPr bwMode="auto">
              <a:xfrm flipV="1">
                <a:off x="1968" y="608"/>
                <a:ext cx="0" cy="6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grpSp>
      <xdr:sp macro="" textlink="">
        <xdr:nvSpPr>
          <xdr:cNvPr id="200" name="Rectangle 974"/>
          <xdr:cNvSpPr>
            <a:spLocks noChangeArrowheads="1"/>
          </xdr:cNvSpPr>
        </xdr:nvSpPr>
        <xdr:spPr bwMode="auto">
          <a:xfrm flipV="1">
            <a:off x="3856" y="4371"/>
            <a:ext cx="74" cy="28"/>
          </a:xfrm>
          <a:prstGeom prst="rect">
            <a:avLst/>
          </a:prstGeom>
          <a:solidFill>
            <a:schemeClr val="bg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01" name="Line 975"/>
          <xdr:cNvSpPr>
            <a:spLocks noChangeShapeType="1"/>
          </xdr:cNvSpPr>
        </xdr:nvSpPr>
        <xdr:spPr bwMode="auto">
          <a:xfrm>
            <a:off x="3312" y="4453"/>
            <a:ext cx="2" cy="715"/>
          </a:xfrm>
          <a:prstGeom prst="line">
            <a:avLst/>
          </a:prstGeom>
          <a:noFill/>
          <a:ln w="6350">
            <a:solidFill>
              <a:srgbClr val="969696"/>
            </a:solidFill>
            <a:round/>
            <a:headEnd/>
            <a:tailEnd/>
          </a:ln>
          <a:extLst>
            <a:ext uri="{909E8E84-426E-40DD-AFC4-6F175D3DCCD1}">
              <a14:hiddenFill xmlns:a14="http://schemas.microsoft.com/office/drawing/2010/main">
                <a:no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clientData/>
  </xdr:twoCellAnchor>
  <xdr:twoCellAnchor>
    <xdr:from>
      <xdr:col>6</xdr:col>
      <xdr:colOff>95250</xdr:colOff>
      <xdr:row>36</xdr:row>
      <xdr:rowOff>138113</xdr:rowOff>
    </xdr:from>
    <xdr:to>
      <xdr:col>7</xdr:col>
      <xdr:colOff>323850</xdr:colOff>
      <xdr:row>38</xdr:row>
      <xdr:rowOff>69850</xdr:rowOff>
    </xdr:to>
    <xdr:sp macro="" textlink="">
      <xdr:nvSpPr>
        <xdr:cNvPr id="267" name="Text Box 976"/>
        <xdr:cNvSpPr txBox="1">
          <a:spLocks noChangeArrowheads="1"/>
        </xdr:cNvSpPr>
      </xdr:nvSpPr>
      <xdr:spPr bwMode="auto">
        <a:xfrm>
          <a:off x="4210050" y="6310313"/>
          <a:ext cx="914400" cy="274637"/>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lgn="ctr">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spcBef>
              <a:spcPct val="50000"/>
            </a:spcBef>
            <a:defRPr/>
          </a:pPr>
          <a:r>
            <a:rPr lang="en-US" altLang="ja-JP" u="sng">
              <a:effectLst>
                <a:outerShdw blurRad="38100" dist="38100" dir="2700000" algn="tl">
                  <a:srgbClr val="C0C0C0"/>
                </a:outerShdw>
              </a:effectLst>
            </a:rPr>
            <a:t>【</a:t>
          </a:r>
          <a:r>
            <a:rPr lang="ja-JP" altLang="en-US" u="sng">
              <a:effectLst>
                <a:outerShdw blurRad="38100" dist="38100" dir="2700000" algn="tl">
                  <a:srgbClr val="C0C0C0"/>
                </a:outerShdw>
              </a:effectLst>
            </a:rPr>
            <a:t>立面図</a:t>
          </a:r>
          <a:r>
            <a:rPr lang="en-US" altLang="ja-JP" u="sng">
              <a:effectLst>
                <a:outerShdw blurRad="38100" dist="38100" dir="2700000" algn="tl">
                  <a:srgbClr val="C0C0C0"/>
                </a:outerShdw>
              </a:effectLst>
            </a:rPr>
            <a:t>】</a:t>
          </a:r>
        </a:p>
      </xdr:txBody>
    </xdr:sp>
    <xdr:clientData/>
  </xdr:twoCellAnchor>
  <xdr:twoCellAnchor>
    <xdr:from>
      <xdr:col>8</xdr:col>
      <xdr:colOff>323850</xdr:colOff>
      <xdr:row>43</xdr:row>
      <xdr:rowOff>80963</xdr:rowOff>
    </xdr:from>
    <xdr:to>
      <xdr:col>9</xdr:col>
      <xdr:colOff>400050</xdr:colOff>
      <xdr:row>44</xdr:row>
      <xdr:rowOff>125413</xdr:rowOff>
    </xdr:to>
    <xdr:sp macro="" textlink="">
      <xdr:nvSpPr>
        <xdr:cNvPr id="268" name="AutoShape 977"/>
        <xdr:cNvSpPr>
          <a:spLocks/>
        </xdr:cNvSpPr>
      </xdr:nvSpPr>
      <xdr:spPr bwMode="auto">
        <a:xfrm>
          <a:off x="5810250" y="7453313"/>
          <a:ext cx="762000" cy="215900"/>
        </a:xfrm>
        <a:prstGeom prst="borderCallout2">
          <a:avLst>
            <a:gd name="adj1" fmla="val 52940"/>
            <a:gd name="adj2" fmla="val -10000"/>
            <a:gd name="adj3" fmla="val 52940"/>
            <a:gd name="adj4" fmla="val -20833"/>
            <a:gd name="adj5" fmla="val -222060"/>
            <a:gd name="adj6" fmla="val -40000"/>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ja-JP" altLang="en-US" sz="1000"/>
            <a:t>区分開閉器</a:t>
          </a:r>
        </a:p>
      </xdr:txBody>
    </xdr:sp>
    <xdr:clientData/>
  </xdr:twoCellAnchor>
  <xdr:twoCellAnchor>
    <xdr:from>
      <xdr:col>8</xdr:col>
      <xdr:colOff>323850</xdr:colOff>
      <xdr:row>45</xdr:row>
      <xdr:rowOff>55563</xdr:rowOff>
    </xdr:from>
    <xdr:to>
      <xdr:col>9</xdr:col>
      <xdr:colOff>65088</xdr:colOff>
      <xdr:row>46</xdr:row>
      <xdr:rowOff>100013</xdr:rowOff>
    </xdr:to>
    <xdr:sp macro="" textlink="">
      <xdr:nvSpPr>
        <xdr:cNvPr id="269" name="AutoShape 978"/>
        <xdr:cNvSpPr>
          <a:spLocks/>
        </xdr:cNvSpPr>
      </xdr:nvSpPr>
      <xdr:spPr bwMode="auto">
        <a:xfrm>
          <a:off x="5810250" y="7770813"/>
          <a:ext cx="427038" cy="215900"/>
        </a:xfrm>
        <a:prstGeom prst="borderCallout2">
          <a:avLst>
            <a:gd name="adj1" fmla="val 52940"/>
            <a:gd name="adj2" fmla="val -17843"/>
            <a:gd name="adj3" fmla="val 52940"/>
            <a:gd name="adj4" fmla="val -201486"/>
            <a:gd name="adj5" fmla="val -26472"/>
            <a:gd name="adj6" fmla="val -227509"/>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en-US" altLang="ja-JP" sz="1000"/>
            <a:t>CH</a:t>
          </a:r>
        </a:p>
      </xdr:txBody>
    </xdr:sp>
    <xdr:clientData/>
  </xdr:twoCellAnchor>
  <xdr:twoCellAnchor>
    <xdr:from>
      <xdr:col>8</xdr:col>
      <xdr:colOff>282575</xdr:colOff>
      <xdr:row>49</xdr:row>
      <xdr:rowOff>101600</xdr:rowOff>
    </xdr:from>
    <xdr:to>
      <xdr:col>9</xdr:col>
      <xdr:colOff>536575</xdr:colOff>
      <xdr:row>52</xdr:row>
      <xdr:rowOff>12700</xdr:rowOff>
    </xdr:to>
    <xdr:grpSp>
      <xdr:nvGrpSpPr>
        <xdr:cNvPr id="270" name="Group 982"/>
        <xdr:cNvGrpSpPr>
          <a:grpSpLocks/>
        </xdr:cNvGrpSpPr>
      </xdr:nvGrpSpPr>
      <xdr:grpSpPr bwMode="auto">
        <a:xfrm>
          <a:off x="5768975" y="8502650"/>
          <a:ext cx="939800" cy="425450"/>
          <a:chOff x="4064" y="728"/>
          <a:chExt cx="592" cy="268"/>
        </a:xfrm>
      </xdr:grpSpPr>
      <xdr:sp macro="" textlink="">
        <xdr:nvSpPr>
          <xdr:cNvPr id="271" name="Freeform 983"/>
          <xdr:cNvSpPr>
            <a:spLocks/>
          </xdr:cNvSpPr>
        </xdr:nvSpPr>
        <xdr:spPr bwMode="auto">
          <a:xfrm>
            <a:off x="4064" y="740"/>
            <a:ext cx="592" cy="256"/>
          </a:xfrm>
          <a:custGeom>
            <a:avLst/>
            <a:gdLst>
              <a:gd name="T0" fmla="*/ 16 w 592"/>
              <a:gd name="T1" fmla="*/ 160 h 256"/>
              <a:gd name="T2" fmla="*/ 64 w 592"/>
              <a:gd name="T3" fmla="*/ 16 h 256"/>
              <a:gd name="T4" fmla="*/ 400 w 592"/>
              <a:gd name="T5" fmla="*/ 64 h 256"/>
              <a:gd name="T6" fmla="*/ 592 w 592"/>
              <a:gd name="T7" fmla="*/ 256 h 25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2" h="256">
                <a:moveTo>
                  <a:pt x="16" y="160"/>
                </a:moveTo>
                <a:cubicBezTo>
                  <a:pt x="8" y="96"/>
                  <a:pt x="0" y="32"/>
                  <a:pt x="64" y="16"/>
                </a:cubicBezTo>
                <a:cubicBezTo>
                  <a:pt x="128" y="0"/>
                  <a:pt x="312" y="24"/>
                  <a:pt x="400" y="64"/>
                </a:cubicBezTo>
                <a:cubicBezTo>
                  <a:pt x="488" y="104"/>
                  <a:pt x="552" y="216"/>
                  <a:pt x="592" y="256"/>
                </a:cubicBezTo>
              </a:path>
            </a:pathLst>
          </a:custGeom>
          <a:noFill/>
          <a:ln w="19050" cmpd="sng">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72" name="Freeform 984"/>
          <xdr:cNvSpPr>
            <a:spLocks/>
          </xdr:cNvSpPr>
        </xdr:nvSpPr>
        <xdr:spPr bwMode="auto">
          <a:xfrm>
            <a:off x="4160" y="728"/>
            <a:ext cx="496" cy="256"/>
          </a:xfrm>
          <a:custGeom>
            <a:avLst/>
            <a:gdLst>
              <a:gd name="T0" fmla="*/ 9 w 592"/>
              <a:gd name="T1" fmla="*/ 160 h 256"/>
              <a:gd name="T2" fmla="*/ 38 w 592"/>
              <a:gd name="T3" fmla="*/ 16 h 256"/>
              <a:gd name="T4" fmla="*/ 235 w 592"/>
              <a:gd name="T5" fmla="*/ 64 h 256"/>
              <a:gd name="T6" fmla="*/ 349 w 592"/>
              <a:gd name="T7" fmla="*/ 256 h 25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2" h="256">
                <a:moveTo>
                  <a:pt x="16" y="160"/>
                </a:moveTo>
                <a:cubicBezTo>
                  <a:pt x="8" y="96"/>
                  <a:pt x="0" y="32"/>
                  <a:pt x="64" y="16"/>
                </a:cubicBezTo>
                <a:cubicBezTo>
                  <a:pt x="128" y="0"/>
                  <a:pt x="312" y="24"/>
                  <a:pt x="400" y="64"/>
                </a:cubicBezTo>
                <a:cubicBezTo>
                  <a:pt x="488" y="104"/>
                  <a:pt x="552" y="216"/>
                  <a:pt x="592" y="256"/>
                </a:cubicBezTo>
              </a:path>
            </a:pathLst>
          </a:custGeom>
          <a:noFill/>
          <a:ln w="19050" cmpd="sng">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sp macro="" textlink="">
        <xdr:nvSpPr>
          <xdr:cNvPr id="273" name="Freeform 985"/>
          <xdr:cNvSpPr>
            <a:spLocks/>
          </xdr:cNvSpPr>
        </xdr:nvSpPr>
        <xdr:spPr bwMode="auto">
          <a:xfrm>
            <a:off x="4256" y="728"/>
            <a:ext cx="400" cy="256"/>
          </a:xfrm>
          <a:custGeom>
            <a:avLst/>
            <a:gdLst>
              <a:gd name="T0" fmla="*/ 5 w 592"/>
              <a:gd name="T1" fmla="*/ 160 h 256"/>
              <a:gd name="T2" fmla="*/ 20 w 592"/>
              <a:gd name="T3" fmla="*/ 16 h 256"/>
              <a:gd name="T4" fmla="*/ 123 w 592"/>
              <a:gd name="T5" fmla="*/ 64 h 256"/>
              <a:gd name="T6" fmla="*/ 182 w 592"/>
              <a:gd name="T7" fmla="*/ 256 h 25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2" h="256">
                <a:moveTo>
                  <a:pt x="16" y="160"/>
                </a:moveTo>
                <a:cubicBezTo>
                  <a:pt x="8" y="96"/>
                  <a:pt x="0" y="32"/>
                  <a:pt x="64" y="16"/>
                </a:cubicBezTo>
                <a:cubicBezTo>
                  <a:pt x="128" y="0"/>
                  <a:pt x="312" y="24"/>
                  <a:pt x="400" y="64"/>
                </a:cubicBezTo>
                <a:cubicBezTo>
                  <a:pt x="488" y="104"/>
                  <a:pt x="552" y="216"/>
                  <a:pt x="592" y="256"/>
                </a:cubicBezTo>
              </a:path>
            </a:pathLst>
          </a:custGeom>
          <a:noFill/>
          <a:ln w="19050" cmpd="sng">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clientData/>
  </xdr:twoCellAnchor>
  <xdr:twoCellAnchor>
    <xdr:from>
      <xdr:col>9</xdr:col>
      <xdr:colOff>99990</xdr:colOff>
      <xdr:row>51</xdr:row>
      <xdr:rowOff>74613</xdr:rowOff>
    </xdr:from>
    <xdr:to>
      <xdr:col>10</xdr:col>
      <xdr:colOff>3150</xdr:colOff>
      <xdr:row>52</xdr:row>
      <xdr:rowOff>106363</xdr:rowOff>
    </xdr:to>
    <xdr:grpSp>
      <xdr:nvGrpSpPr>
        <xdr:cNvPr id="274" name="Group 986"/>
        <xdr:cNvGrpSpPr>
          <a:grpSpLocks/>
        </xdr:cNvGrpSpPr>
      </xdr:nvGrpSpPr>
      <xdr:grpSpPr bwMode="auto">
        <a:xfrm>
          <a:off x="6272190" y="8818563"/>
          <a:ext cx="588960" cy="203200"/>
          <a:chOff x="4290" y="927"/>
          <a:chExt cx="371" cy="128"/>
        </a:xfrm>
      </xdr:grpSpPr>
      <xdr:sp macro="" textlink="">
        <xdr:nvSpPr>
          <xdr:cNvPr id="275" name="AutoShape 987"/>
          <xdr:cNvSpPr>
            <a:spLocks noChangeArrowheads="1"/>
          </xdr:cNvSpPr>
        </xdr:nvSpPr>
        <xdr:spPr bwMode="auto">
          <a:xfrm rot="-5400000">
            <a:off x="4273" y="944"/>
            <a:ext cx="128" cy="93"/>
          </a:xfrm>
          <a:prstGeom prst="flowChartExtra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76" name="Rectangle 988"/>
          <xdr:cNvSpPr>
            <a:spLocks noChangeArrowheads="1"/>
          </xdr:cNvSpPr>
        </xdr:nvSpPr>
        <xdr:spPr bwMode="auto">
          <a:xfrm flipV="1">
            <a:off x="4383" y="927"/>
            <a:ext cx="61" cy="127"/>
          </a:xfrm>
          <a:prstGeom prst="re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77" name="Line 989"/>
          <xdr:cNvSpPr>
            <a:spLocks noChangeShapeType="1"/>
          </xdr:cNvSpPr>
        </xdr:nvSpPr>
        <xdr:spPr bwMode="auto">
          <a:xfrm>
            <a:off x="4444" y="991"/>
            <a:ext cx="217" cy="0"/>
          </a:xfrm>
          <a:prstGeom prst="line">
            <a:avLst/>
          </a:prstGeom>
          <a:noFill/>
          <a:ln w="19050">
            <a:solidFill>
              <a:schemeClr val="tx1"/>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grpSp>
    <xdr:clientData/>
  </xdr:twoCellAnchor>
  <xdr:twoCellAnchor>
    <xdr:from>
      <xdr:col>7</xdr:col>
      <xdr:colOff>617545</xdr:colOff>
      <xdr:row>52</xdr:row>
      <xdr:rowOff>103209</xdr:rowOff>
    </xdr:from>
    <xdr:to>
      <xdr:col>8</xdr:col>
      <xdr:colOff>133358</xdr:colOff>
      <xdr:row>56</xdr:row>
      <xdr:rowOff>53994</xdr:rowOff>
    </xdr:to>
    <xdr:grpSp>
      <xdr:nvGrpSpPr>
        <xdr:cNvPr id="278" name="Group 990"/>
        <xdr:cNvGrpSpPr>
          <a:grpSpLocks/>
        </xdr:cNvGrpSpPr>
      </xdr:nvGrpSpPr>
      <xdr:grpSpPr bwMode="auto">
        <a:xfrm rot="-5400000">
          <a:off x="5200659" y="9236095"/>
          <a:ext cx="636585" cy="201613"/>
          <a:chOff x="3700" y="960"/>
          <a:chExt cx="401" cy="127"/>
        </a:xfrm>
      </xdr:grpSpPr>
      <xdr:sp macro="" textlink="">
        <xdr:nvSpPr>
          <xdr:cNvPr id="279" name="Oval 991"/>
          <xdr:cNvSpPr>
            <a:spLocks noChangeArrowheads="1"/>
          </xdr:cNvSpPr>
        </xdr:nvSpPr>
        <xdr:spPr bwMode="auto">
          <a:xfrm>
            <a:off x="3704" y="1023"/>
            <a:ext cx="63" cy="64"/>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80" name="Oval 992"/>
          <xdr:cNvSpPr>
            <a:spLocks noChangeArrowheads="1"/>
          </xdr:cNvSpPr>
        </xdr:nvSpPr>
        <xdr:spPr bwMode="auto">
          <a:xfrm flipV="1">
            <a:off x="3797" y="1023"/>
            <a:ext cx="61" cy="64"/>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81" name="Oval 993"/>
          <xdr:cNvSpPr>
            <a:spLocks noChangeArrowheads="1"/>
          </xdr:cNvSpPr>
        </xdr:nvSpPr>
        <xdr:spPr bwMode="auto">
          <a:xfrm>
            <a:off x="3895" y="1023"/>
            <a:ext cx="62" cy="64"/>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82" name="Rectangle 994"/>
          <xdr:cNvSpPr>
            <a:spLocks noChangeArrowheads="1"/>
          </xdr:cNvSpPr>
        </xdr:nvSpPr>
        <xdr:spPr bwMode="auto">
          <a:xfrm>
            <a:off x="3700" y="960"/>
            <a:ext cx="401" cy="64"/>
          </a:xfrm>
          <a:prstGeom prst="rect">
            <a:avLst/>
          </a:prstGeom>
          <a:noFill/>
          <a:ln w="19050" algn="ctr">
            <a:solidFill>
              <a:schemeClr val="tx1"/>
            </a:solidFill>
            <a:miter lim="800000"/>
            <a:headEnd type="none" w="sm" len="sm"/>
            <a:tailEnd type="none" w="sm" len="sm"/>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8</xdr:col>
      <xdr:colOff>260350</xdr:colOff>
      <xdr:row>50</xdr:row>
      <xdr:rowOff>144463</xdr:rowOff>
    </xdr:from>
    <xdr:to>
      <xdr:col>9</xdr:col>
      <xdr:colOff>30163</xdr:colOff>
      <xdr:row>53</xdr:row>
      <xdr:rowOff>22225</xdr:rowOff>
    </xdr:to>
    <xdr:sp macro="" textlink="">
      <xdr:nvSpPr>
        <xdr:cNvPr id="283" name="Rectangle 995"/>
        <xdr:cNvSpPr>
          <a:spLocks noChangeArrowheads="1"/>
        </xdr:cNvSpPr>
      </xdr:nvSpPr>
      <xdr:spPr bwMode="auto">
        <a:xfrm rot="16200000">
          <a:off x="5778501" y="8685212"/>
          <a:ext cx="392112" cy="455613"/>
        </a:xfrm>
        <a:prstGeom prst="re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84138</xdr:colOff>
      <xdr:row>51</xdr:row>
      <xdr:rowOff>142875</xdr:rowOff>
    </xdr:from>
    <xdr:to>
      <xdr:col>9</xdr:col>
      <xdr:colOff>79375</xdr:colOff>
      <xdr:row>52</xdr:row>
      <xdr:rowOff>46038</xdr:rowOff>
    </xdr:to>
    <xdr:sp macro="" textlink="">
      <xdr:nvSpPr>
        <xdr:cNvPr id="284" name="Rectangle 997"/>
        <xdr:cNvSpPr>
          <a:spLocks noChangeArrowheads="1"/>
        </xdr:cNvSpPr>
      </xdr:nvSpPr>
      <xdr:spPr bwMode="auto">
        <a:xfrm rot="16200000">
          <a:off x="5873750" y="8583613"/>
          <a:ext cx="74613" cy="681037"/>
        </a:xfrm>
        <a:prstGeom prst="re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84138</xdr:colOff>
      <xdr:row>53</xdr:row>
      <xdr:rowOff>23813</xdr:rowOff>
    </xdr:from>
    <xdr:to>
      <xdr:col>8</xdr:col>
      <xdr:colOff>327025</xdr:colOff>
      <xdr:row>54</xdr:row>
      <xdr:rowOff>49213</xdr:rowOff>
    </xdr:to>
    <xdr:sp macro="" textlink="">
      <xdr:nvSpPr>
        <xdr:cNvPr id="285" name="Freeform 998"/>
        <xdr:cNvSpPr>
          <a:spLocks/>
        </xdr:cNvSpPr>
      </xdr:nvSpPr>
      <xdr:spPr bwMode="auto">
        <a:xfrm rot="16200000">
          <a:off x="5593557" y="9087644"/>
          <a:ext cx="196850" cy="242887"/>
        </a:xfrm>
        <a:custGeom>
          <a:avLst/>
          <a:gdLst>
            <a:gd name="T0" fmla="*/ 2147483646 w 136"/>
            <a:gd name="T1" fmla="*/ 2147483646 h 106"/>
            <a:gd name="T2" fmla="*/ 2147483646 w 136"/>
            <a:gd name="T3" fmla="*/ 2147483646 h 106"/>
            <a:gd name="T4" fmla="*/ 0 w 136"/>
            <a:gd name="T5" fmla="*/ 0 h 106"/>
            <a:gd name="T6" fmla="*/ 0 60000 65536"/>
            <a:gd name="T7" fmla="*/ 0 60000 65536"/>
            <a:gd name="T8" fmla="*/ 0 60000 65536"/>
          </a:gdLst>
          <a:ahLst/>
          <a:cxnLst>
            <a:cxn ang="T6">
              <a:pos x="T0" y="T1"/>
            </a:cxn>
            <a:cxn ang="T7">
              <a:pos x="T2" y="T3"/>
            </a:cxn>
            <a:cxn ang="T8">
              <a:pos x="T4" y="T5"/>
            </a:cxn>
          </a:cxnLst>
          <a:rect l="0" t="0" r="r" b="b"/>
          <a:pathLst>
            <a:path w="136" h="106">
              <a:moveTo>
                <a:pt x="136" y="91"/>
              </a:moveTo>
              <a:cubicBezTo>
                <a:pt x="102" y="98"/>
                <a:pt x="69" y="106"/>
                <a:pt x="46" y="91"/>
              </a:cubicBezTo>
              <a:cubicBezTo>
                <a:pt x="23" y="76"/>
                <a:pt x="8" y="15"/>
                <a:pt x="0" y="0"/>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84138</xdr:colOff>
      <xdr:row>53</xdr:row>
      <xdr:rowOff>23813</xdr:rowOff>
    </xdr:from>
    <xdr:to>
      <xdr:col>8</xdr:col>
      <xdr:colOff>461963</xdr:colOff>
      <xdr:row>55</xdr:row>
      <xdr:rowOff>30163</xdr:rowOff>
    </xdr:to>
    <xdr:sp macro="" textlink="">
      <xdr:nvSpPr>
        <xdr:cNvPr id="286" name="Freeform 999"/>
        <xdr:cNvSpPr>
          <a:spLocks/>
        </xdr:cNvSpPr>
      </xdr:nvSpPr>
      <xdr:spPr bwMode="auto">
        <a:xfrm rot="16200000">
          <a:off x="5584826" y="9096375"/>
          <a:ext cx="349250" cy="377825"/>
        </a:xfrm>
        <a:custGeom>
          <a:avLst/>
          <a:gdLst>
            <a:gd name="T0" fmla="*/ 0 w 272"/>
            <a:gd name="T1" fmla="*/ 0 h 227"/>
            <a:gd name="T2" fmla="*/ 2147483646 w 272"/>
            <a:gd name="T3" fmla="*/ 2147483646 h 227"/>
            <a:gd name="T4" fmla="*/ 2147483646 w 272"/>
            <a:gd name="T5" fmla="*/ 2147483646 h 227"/>
            <a:gd name="T6" fmla="*/ 0 60000 65536"/>
            <a:gd name="T7" fmla="*/ 0 60000 65536"/>
            <a:gd name="T8" fmla="*/ 0 60000 65536"/>
          </a:gdLst>
          <a:ahLst/>
          <a:cxnLst>
            <a:cxn ang="T6">
              <a:pos x="T0" y="T1"/>
            </a:cxn>
            <a:cxn ang="T7">
              <a:pos x="T2" y="T3"/>
            </a:cxn>
            <a:cxn ang="T8">
              <a:pos x="T4" y="T5"/>
            </a:cxn>
          </a:cxnLst>
          <a:rect l="0" t="0" r="r" b="b"/>
          <a:pathLst>
            <a:path w="272" h="227">
              <a:moveTo>
                <a:pt x="0" y="0"/>
              </a:moveTo>
              <a:cubicBezTo>
                <a:pt x="0" y="71"/>
                <a:pt x="1" y="143"/>
                <a:pt x="46" y="181"/>
              </a:cubicBezTo>
              <a:cubicBezTo>
                <a:pt x="91" y="219"/>
                <a:pt x="181" y="223"/>
                <a:pt x="272" y="227"/>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chemeClr val="hlink"/>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84138</xdr:colOff>
      <xdr:row>53</xdr:row>
      <xdr:rowOff>23813</xdr:rowOff>
    </xdr:from>
    <xdr:to>
      <xdr:col>8</xdr:col>
      <xdr:colOff>630238</xdr:colOff>
      <xdr:row>56</xdr:row>
      <xdr:rowOff>11113</xdr:rowOff>
    </xdr:to>
    <xdr:sp macro="" textlink="">
      <xdr:nvSpPr>
        <xdr:cNvPr id="287" name="Freeform 1000"/>
        <xdr:cNvSpPr>
          <a:spLocks/>
        </xdr:cNvSpPr>
      </xdr:nvSpPr>
      <xdr:spPr bwMode="auto">
        <a:xfrm rot="16200000">
          <a:off x="5592763" y="9088438"/>
          <a:ext cx="501650" cy="546100"/>
        </a:xfrm>
        <a:custGeom>
          <a:avLst/>
          <a:gdLst>
            <a:gd name="T0" fmla="*/ 2147483646 w 430"/>
            <a:gd name="T1" fmla="*/ 0 h 377"/>
            <a:gd name="T2" fmla="*/ 2147483646 w 430"/>
            <a:gd name="T3" fmla="*/ 2147483646 h 377"/>
            <a:gd name="T4" fmla="*/ 2147483646 w 430"/>
            <a:gd name="T5" fmla="*/ 2147483646 h 377"/>
            <a:gd name="T6" fmla="*/ 0 60000 65536"/>
            <a:gd name="T7" fmla="*/ 0 60000 65536"/>
            <a:gd name="T8" fmla="*/ 0 60000 65536"/>
          </a:gdLst>
          <a:ahLst/>
          <a:cxnLst>
            <a:cxn ang="T6">
              <a:pos x="T0" y="T1"/>
            </a:cxn>
            <a:cxn ang="T7">
              <a:pos x="T2" y="T3"/>
            </a:cxn>
            <a:cxn ang="T8">
              <a:pos x="T4" y="T5"/>
            </a:cxn>
          </a:cxnLst>
          <a:rect l="0" t="0" r="r" b="b"/>
          <a:pathLst>
            <a:path w="430" h="377">
              <a:moveTo>
                <a:pt x="22" y="0"/>
              </a:moveTo>
              <a:cubicBezTo>
                <a:pt x="11" y="128"/>
                <a:pt x="0" y="257"/>
                <a:pt x="68" y="317"/>
              </a:cubicBezTo>
              <a:cubicBezTo>
                <a:pt x="136" y="377"/>
                <a:pt x="283" y="370"/>
                <a:pt x="430" y="363"/>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6</xdr:col>
      <xdr:colOff>536575</xdr:colOff>
      <xdr:row>49</xdr:row>
      <xdr:rowOff>165100</xdr:rowOff>
    </xdr:from>
    <xdr:to>
      <xdr:col>7</xdr:col>
      <xdr:colOff>612775</xdr:colOff>
      <xdr:row>51</xdr:row>
      <xdr:rowOff>38100</xdr:rowOff>
    </xdr:to>
    <xdr:sp macro="" textlink="">
      <xdr:nvSpPr>
        <xdr:cNvPr id="288" name="AutoShape 1001"/>
        <xdr:cNvSpPr>
          <a:spLocks/>
        </xdr:cNvSpPr>
      </xdr:nvSpPr>
      <xdr:spPr bwMode="auto">
        <a:xfrm>
          <a:off x="4651375" y="8566150"/>
          <a:ext cx="762000" cy="215900"/>
        </a:xfrm>
        <a:prstGeom prst="borderCallout2">
          <a:avLst>
            <a:gd name="adj1" fmla="val 52940"/>
            <a:gd name="adj2" fmla="val 110000"/>
            <a:gd name="adj3" fmla="val 52940"/>
            <a:gd name="adj4" fmla="val 126042"/>
            <a:gd name="adj5" fmla="val 111028"/>
            <a:gd name="adj6" fmla="val 154375"/>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ja-JP" altLang="en-US" sz="1000"/>
            <a:t>区分開閉器</a:t>
          </a:r>
        </a:p>
      </xdr:txBody>
    </xdr:sp>
    <xdr:clientData/>
  </xdr:twoCellAnchor>
  <xdr:twoCellAnchor>
    <xdr:from>
      <xdr:col>9</xdr:col>
      <xdr:colOff>354013</xdr:colOff>
      <xdr:row>55</xdr:row>
      <xdr:rowOff>136525</xdr:rowOff>
    </xdr:from>
    <xdr:to>
      <xdr:col>10</xdr:col>
      <xdr:colOff>95250</xdr:colOff>
      <xdr:row>57</xdr:row>
      <xdr:rowOff>9525</xdr:rowOff>
    </xdr:to>
    <xdr:sp macro="" textlink="">
      <xdr:nvSpPr>
        <xdr:cNvPr id="289" name="AutoShape 1002"/>
        <xdr:cNvSpPr>
          <a:spLocks/>
        </xdr:cNvSpPr>
      </xdr:nvSpPr>
      <xdr:spPr bwMode="auto">
        <a:xfrm>
          <a:off x="6526213" y="9566275"/>
          <a:ext cx="427037" cy="215900"/>
        </a:xfrm>
        <a:prstGeom prst="borderCallout2">
          <a:avLst>
            <a:gd name="adj1" fmla="val 52940"/>
            <a:gd name="adj2" fmla="val -17843"/>
            <a:gd name="adj3" fmla="val 52940"/>
            <a:gd name="adj4" fmla="val -159106"/>
            <a:gd name="adj5" fmla="val 15440"/>
            <a:gd name="adj6" fmla="val -209667"/>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en-US" altLang="ja-JP" sz="1000"/>
            <a:t>CH</a:t>
          </a:r>
        </a:p>
      </xdr:txBody>
    </xdr:sp>
    <xdr:clientData/>
  </xdr:twoCellAnchor>
  <xdr:twoCellAnchor>
    <xdr:from>
      <xdr:col>7</xdr:col>
      <xdr:colOff>257176</xdr:colOff>
      <xdr:row>52</xdr:row>
      <xdr:rowOff>130175</xdr:rowOff>
    </xdr:from>
    <xdr:to>
      <xdr:col>7</xdr:col>
      <xdr:colOff>501651</xdr:colOff>
      <xdr:row>56</xdr:row>
      <xdr:rowOff>142875</xdr:rowOff>
    </xdr:to>
    <xdr:grpSp>
      <xdr:nvGrpSpPr>
        <xdr:cNvPr id="290" name="Group 2754"/>
        <xdr:cNvGrpSpPr>
          <a:grpSpLocks/>
        </xdr:cNvGrpSpPr>
      </xdr:nvGrpSpPr>
      <xdr:grpSpPr bwMode="auto">
        <a:xfrm>
          <a:off x="5057776" y="9045575"/>
          <a:ext cx="244475" cy="698500"/>
          <a:chOff x="3186" y="5698"/>
          <a:chExt cx="154" cy="440"/>
        </a:xfrm>
      </xdr:grpSpPr>
      <xdr:sp macro="" textlink="">
        <xdr:nvSpPr>
          <xdr:cNvPr id="291" name="Oval 1006"/>
          <xdr:cNvSpPr>
            <a:spLocks noChangeArrowheads="1"/>
          </xdr:cNvSpPr>
        </xdr:nvSpPr>
        <xdr:spPr bwMode="auto">
          <a:xfrm rot="16200000" flipH="1">
            <a:off x="3196" y="5859"/>
            <a:ext cx="122" cy="128"/>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92" name="Rectangle 1007"/>
          <xdr:cNvSpPr>
            <a:spLocks noChangeArrowheads="1"/>
          </xdr:cNvSpPr>
        </xdr:nvSpPr>
        <xdr:spPr bwMode="auto">
          <a:xfrm rot="16200000" flipH="1">
            <a:off x="3195" y="6013"/>
            <a:ext cx="123" cy="128"/>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93" name="AutoShape 1008"/>
          <xdr:cNvSpPr>
            <a:spLocks noChangeArrowheads="1"/>
          </xdr:cNvSpPr>
        </xdr:nvSpPr>
        <xdr:spPr bwMode="auto">
          <a:xfrm rot="10800000" flipH="1" flipV="1">
            <a:off x="3186" y="5698"/>
            <a:ext cx="154" cy="128"/>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8</xdr:col>
      <xdr:colOff>106356</xdr:colOff>
      <xdr:row>48</xdr:row>
      <xdr:rowOff>34925</xdr:rowOff>
    </xdr:from>
    <xdr:to>
      <xdr:col>9</xdr:col>
      <xdr:colOff>168269</xdr:colOff>
      <xdr:row>49</xdr:row>
      <xdr:rowOff>65088</xdr:rowOff>
    </xdr:to>
    <xdr:grpSp>
      <xdr:nvGrpSpPr>
        <xdr:cNvPr id="294" name="Group 1015"/>
        <xdr:cNvGrpSpPr>
          <a:grpSpLocks/>
        </xdr:cNvGrpSpPr>
      </xdr:nvGrpSpPr>
      <xdr:grpSpPr bwMode="auto">
        <a:xfrm flipH="1">
          <a:off x="5592756" y="8264525"/>
          <a:ext cx="747713" cy="201613"/>
          <a:chOff x="2926" y="2966"/>
          <a:chExt cx="471" cy="127"/>
        </a:xfrm>
      </xdr:grpSpPr>
      <xdr:sp macro="" textlink="">
        <xdr:nvSpPr>
          <xdr:cNvPr id="295" name="Oval 1016"/>
          <xdr:cNvSpPr>
            <a:spLocks noChangeArrowheads="1"/>
          </xdr:cNvSpPr>
        </xdr:nvSpPr>
        <xdr:spPr bwMode="auto">
          <a:xfrm>
            <a:off x="3095" y="2966"/>
            <a:ext cx="126" cy="127"/>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96" name="Rectangle 1017"/>
          <xdr:cNvSpPr>
            <a:spLocks noChangeArrowheads="1"/>
          </xdr:cNvSpPr>
        </xdr:nvSpPr>
        <xdr:spPr bwMode="auto">
          <a:xfrm>
            <a:off x="2926" y="2966"/>
            <a:ext cx="125" cy="127"/>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297" name="AutoShape 1018"/>
          <xdr:cNvSpPr>
            <a:spLocks noChangeArrowheads="1"/>
          </xdr:cNvSpPr>
        </xdr:nvSpPr>
        <xdr:spPr bwMode="auto">
          <a:xfrm>
            <a:off x="3240" y="2966"/>
            <a:ext cx="157" cy="127"/>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9</xdr:col>
      <xdr:colOff>377846</xdr:colOff>
      <xdr:row>37</xdr:row>
      <xdr:rowOff>141297</xdr:rowOff>
    </xdr:from>
    <xdr:to>
      <xdr:col>10</xdr:col>
      <xdr:colOff>323873</xdr:colOff>
      <xdr:row>42</xdr:row>
      <xdr:rowOff>100023</xdr:rowOff>
    </xdr:to>
    <xdr:grpSp>
      <xdr:nvGrpSpPr>
        <xdr:cNvPr id="298" name="Group 1026"/>
        <xdr:cNvGrpSpPr>
          <a:grpSpLocks/>
        </xdr:cNvGrpSpPr>
      </xdr:nvGrpSpPr>
      <xdr:grpSpPr bwMode="auto">
        <a:xfrm>
          <a:off x="6550046" y="6484947"/>
          <a:ext cx="631827" cy="815976"/>
          <a:chOff x="4078" y="4085"/>
          <a:chExt cx="398" cy="514"/>
        </a:xfrm>
      </xdr:grpSpPr>
      <xdr:sp macro="" textlink="">
        <xdr:nvSpPr>
          <xdr:cNvPr id="299" name="AutoShape 1019"/>
          <xdr:cNvSpPr>
            <a:spLocks noChangeArrowheads="1"/>
          </xdr:cNvSpPr>
        </xdr:nvSpPr>
        <xdr:spPr bwMode="auto">
          <a:xfrm>
            <a:off x="4078" y="4444"/>
            <a:ext cx="157" cy="128"/>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00" name="Rectangle 1020"/>
          <xdr:cNvSpPr>
            <a:spLocks noChangeArrowheads="1"/>
          </xdr:cNvSpPr>
        </xdr:nvSpPr>
        <xdr:spPr bwMode="auto">
          <a:xfrm>
            <a:off x="4081" y="4116"/>
            <a:ext cx="125" cy="128"/>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01" name="Oval 1021"/>
          <xdr:cNvSpPr>
            <a:spLocks noChangeArrowheads="1"/>
          </xdr:cNvSpPr>
        </xdr:nvSpPr>
        <xdr:spPr bwMode="auto">
          <a:xfrm>
            <a:off x="4081" y="4285"/>
            <a:ext cx="126" cy="127"/>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02" name="Text Box 1022"/>
          <xdr:cNvSpPr txBox="1">
            <a:spLocks noChangeArrowheads="1"/>
          </xdr:cNvSpPr>
        </xdr:nvSpPr>
        <xdr:spPr bwMode="auto">
          <a:xfrm>
            <a:off x="4179" y="4085"/>
            <a:ext cx="290" cy="1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U</a:t>
            </a:r>
            <a:r>
              <a:rPr lang="ja-JP" altLang="en-US">
                <a:effectLst>
                  <a:outerShdw blurRad="38100" dist="38100" dir="2700000" algn="tl">
                    <a:srgbClr val="C0C0C0"/>
                  </a:outerShdw>
                </a:effectLst>
              </a:rPr>
              <a:t>相</a:t>
            </a:r>
          </a:p>
        </xdr:txBody>
      </xdr:sp>
      <xdr:sp macro="" textlink="">
        <xdr:nvSpPr>
          <xdr:cNvPr id="303" name="Text Box 1023"/>
          <xdr:cNvSpPr txBox="1">
            <a:spLocks noChangeArrowheads="1"/>
          </xdr:cNvSpPr>
        </xdr:nvSpPr>
        <xdr:spPr bwMode="auto">
          <a:xfrm>
            <a:off x="4178" y="4263"/>
            <a:ext cx="291" cy="1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V</a:t>
            </a:r>
            <a:r>
              <a:rPr lang="ja-JP" altLang="en-US">
                <a:effectLst>
                  <a:outerShdw blurRad="38100" dist="38100" dir="2700000" algn="tl">
                    <a:srgbClr val="C0C0C0"/>
                  </a:outerShdw>
                </a:effectLst>
              </a:rPr>
              <a:t>相</a:t>
            </a:r>
          </a:p>
        </xdr:txBody>
      </xdr:sp>
      <xdr:sp macro="" textlink="">
        <xdr:nvSpPr>
          <xdr:cNvPr id="304" name="Text Box 1024"/>
          <xdr:cNvSpPr txBox="1">
            <a:spLocks noChangeArrowheads="1"/>
          </xdr:cNvSpPr>
        </xdr:nvSpPr>
        <xdr:spPr bwMode="auto">
          <a:xfrm>
            <a:off x="4171" y="4426"/>
            <a:ext cx="305" cy="1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W</a:t>
            </a:r>
            <a:r>
              <a:rPr lang="ja-JP" altLang="en-US">
                <a:effectLst>
                  <a:outerShdw blurRad="38100" dist="38100" dir="2700000" algn="tl">
                    <a:srgbClr val="C0C0C0"/>
                  </a:outerShdw>
                </a:effectLst>
              </a:rPr>
              <a:t>相</a:t>
            </a:r>
          </a:p>
        </xdr:txBody>
      </xdr:sp>
    </xdr:grpSp>
    <xdr:clientData/>
  </xdr:twoCellAnchor>
  <xdr:twoCellAnchor>
    <xdr:from>
      <xdr:col>6</xdr:col>
      <xdr:colOff>142875</xdr:colOff>
      <xdr:row>57</xdr:row>
      <xdr:rowOff>15875</xdr:rowOff>
    </xdr:from>
    <xdr:to>
      <xdr:col>10</xdr:col>
      <xdr:colOff>219074</xdr:colOff>
      <xdr:row>58</xdr:row>
      <xdr:rowOff>136877</xdr:rowOff>
    </xdr:to>
    <xdr:sp macro="" textlink="">
      <xdr:nvSpPr>
        <xdr:cNvPr id="305" name="Text Box 409"/>
        <xdr:cNvSpPr txBox="1">
          <a:spLocks noChangeArrowheads="1"/>
        </xdr:cNvSpPr>
      </xdr:nvSpPr>
      <xdr:spPr bwMode="auto">
        <a:xfrm>
          <a:off x="4257675" y="9788525"/>
          <a:ext cx="2819399" cy="292452"/>
        </a:xfrm>
        <a:prstGeom prst="rect">
          <a:avLst/>
        </a:prstGeom>
        <a:solidFill>
          <a:schemeClr val="bg1"/>
        </a:solidFill>
        <a:ln>
          <a:noFill/>
        </a:ln>
        <a:effectLst/>
        <a:extLs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ja-JP" altLang="en-US" u="sng">
              <a:effectLst>
                <a:outerShdw blurRad="38100" dist="38100" dir="2700000" algn="tl">
                  <a:srgbClr val="C0C0C0"/>
                </a:outerShdw>
              </a:effectLst>
            </a:rPr>
            <a:t>図５ 標準接続図（垂直引き込み）</a:t>
          </a:r>
        </a:p>
      </xdr:txBody>
    </xdr:sp>
    <xdr:clientData/>
  </xdr:twoCellAnchor>
  <xdr:twoCellAnchor>
    <xdr:from>
      <xdr:col>6</xdr:col>
      <xdr:colOff>95250</xdr:colOff>
      <xdr:row>9</xdr:row>
      <xdr:rowOff>119063</xdr:rowOff>
    </xdr:from>
    <xdr:to>
      <xdr:col>10</xdr:col>
      <xdr:colOff>247650</xdr:colOff>
      <xdr:row>21</xdr:row>
      <xdr:rowOff>119063</xdr:rowOff>
    </xdr:to>
    <xdr:sp macro="" textlink="">
      <xdr:nvSpPr>
        <xdr:cNvPr id="306" name="Rectangle 402"/>
        <xdr:cNvSpPr>
          <a:spLocks noChangeArrowheads="1"/>
        </xdr:cNvSpPr>
      </xdr:nvSpPr>
      <xdr:spPr bwMode="auto">
        <a:xfrm>
          <a:off x="4210050" y="1662113"/>
          <a:ext cx="2895600" cy="2057400"/>
        </a:xfrm>
        <a:prstGeom prst="rect">
          <a:avLst/>
        </a:prstGeom>
        <a:noFill/>
        <a:ln w="9525" algn="ctr">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247650</xdr:colOff>
      <xdr:row>20</xdr:row>
      <xdr:rowOff>168275</xdr:rowOff>
    </xdr:from>
    <xdr:to>
      <xdr:col>10</xdr:col>
      <xdr:colOff>171450</xdr:colOff>
      <xdr:row>22</xdr:row>
      <xdr:rowOff>100013</xdr:rowOff>
    </xdr:to>
    <xdr:sp macro="" textlink="">
      <xdr:nvSpPr>
        <xdr:cNvPr id="307" name="Text Box 306"/>
        <xdr:cNvSpPr txBox="1">
          <a:spLocks noChangeArrowheads="1"/>
        </xdr:cNvSpPr>
      </xdr:nvSpPr>
      <xdr:spPr bwMode="auto">
        <a:xfrm>
          <a:off x="4362450" y="3597275"/>
          <a:ext cx="2667000" cy="274638"/>
        </a:xfrm>
        <a:prstGeom prst="rect">
          <a:avLst/>
        </a:prstGeom>
        <a:solidFill>
          <a:schemeClr val="bg1"/>
        </a:solidFill>
        <a:ln>
          <a:noFill/>
        </a:ln>
        <a:effectLst/>
        <a:extLst>
          <a:ext uri="{91240B29-F687-4F45-9708-019B960494DF}">
            <a14:hiddenLine xmlns:a14="http://schemas.microsoft.com/office/drawing/2010/main" w="19050" algn="ctr">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spcBef>
              <a:spcPct val="50000"/>
            </a:spcBef>
            <a:defRPr/>
          </a:pPr>
          <a:r>
            <a:rPr lang="ja-JP" altLang="en-US" u="sng">
              <a:effectLst>
                <a:outerShdw blurRad="38100" dist="38100" dir="2700000" algn="tl">
                  <a:srgbClr val="C0C0C0"/>
                </a:outerShdw>
              </a:effectLst>
            </a:rPr>
            <a:t>図２ 標準接続図（水平引込）</a:t>
          </a:r>
        </a:p>
      </xdr:txBody>
    </xdr:sp>
    <xdr:clientData/>
  </xdr:twoCellAnchor>
  <xdr:twoCellAnchor>
    <xdr:from>
      <xdr:col>6</xdr:col>
      <xdr:colOff>95250</xdr:colOff>
      <xdr:row>9</xdr:row>
      <xdr:rowOff>149225</xdr:rowOff>
    </xdr:from>
    <xdr:to>
      <xdr:col>7</xdr:col>
      <xdr:colOff>323850</xdr:colOff>
      <xdr:row>11</xdr:row>
      <xdr:rowOff>80963</xdr:rowOff>
    </xdr:to>
    <xdr:sp macro="" textlink="">
      <xdr:nvSpPr>
        <xdr:cNvPr id="308" name="Text Box 1040"/>
        <xdr:cNvSpPr txBox="1">
          <a:spLocks noChangeArrowheads="1"/>
        </xdr:cNvSpPr>
      </xdr:nvSpPr>
      <xdr:spPr bwMode="auto">
        <a:xfrm>
          <a:off x="4210050" y="1692275"/>
          <a:ext cx="914400" cy="274638"/>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lgn="ctr">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spcBef>
              <a:spcPct val="50000"/>
            </a:spcBef>
            <a:defRPr/>
          </a:pPr>
          <a:r>
            <a:rPr lang="en-US" altLang="ja-JP" u="sng">
              <a:effectLst>
                <a:outerShdw blurRad="38100" dist="38100" dir="2700000" algn="tl">
                  <a:srgbClr val="C0C0C0"/>
                </a:outerShdw>
              </a:effectLst>
            </a:rPr>
            <a:t>【</a:t>
          </a:r>
          <a:r>
            <a:rPr lang="ja-JP" altLang="en-US" u="sng">
              <a:effectLst>
                <a:outerShdw blurRad="38100" dist="38100" dir="2700000" algn="tl">
                  <a:srgbClr val="C0C0C0"/>
                </a:outerShdw>
              </a:effectLst>
            </a:rPr>
            <a:t>平面図</a:t>
          </a:r>
          <a:r>
            <a:rPr lang="en-US" altLang="ja-JP" u="sng">
              <a:effectLst>
                <a:outerShdw blurRad="38100" dist="38100" dir="2700000" algn="tl">
                  <a:srgbClr val="C0C0C0"/>
                </a:outerShdw>
              </a:effectLst>
            </a:rPr>
            <a:t>】</a:t>
          </a:r>
        </a:p>
      </xdr:txBody>
    </xdr:sp>
    <xdr:clientData/>
  </xdr:twoCellAnchor>
  <xdr:twoCellAnchor>
    <xdr:from>
      <xdr:col>6</xdr:col>
      <xdr:colOff>95250</xdr:colOff>
      <xdr:row>23</xdr:row>
      <xdr:rowOff>4763</xdr:rowOff>
    </xdr:from>
    <xdr:to>
      <xdr:col>10</xdr:col>
      <xdr:colOff>247650</xdr:colOff>
      <xdr:row>35</xdr:row>
      <xdr:rowOff>80963</xdr:rowOff>
    </xdr:to>
    <xdr:sp macro="" textlink="">
      <xdr:nvSpPr>
        <xdr:cNvPr id="309" name="Rectangle 403"/>
        <xdr:cNvSpPr>
          <a:spLocks noChangeArrowheads="1"/>
        </xdr:cNvSpPr>
      </xdr:nvSpPr>
      <xdr:spPr bwMode="auto">
        <a:xfrm>
          <a:off x="4210050" y="3948113"/>
          <a:ext cx="2895600" cy="2133600"/>
        </a:xfrm>
        <a:prstGeom prst="rect">
          <a:avLst/>
        </a:prstGeom>
        <a:noFill/>
        <a:ln w="9525" algn="ctr">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323850</xdr:colOff>
      <xdr:row>33</xdr:row>
      <xdr:rowOff>119063</xdr:rowOff>
    </xdr:from>
    <xdr:to>
      <xdr:col>10</xdr:col>
      <xdr:colOff>19050</xdr:colOff>
      <xdr:row>36</xdr:row>
      <xdr:rowOff>61913</xdr:rowOff>
    </xdr:to>
    <xdr:sp macro="" textlink="">
      <xdr:nvSpPr>
        <xdr:cNvPr id="310" name="Text Box 313"/>
        <xdr:cNvSpPr txBox="1">
          <a:spLocks noChangeArrowheads="1"/>
        </xdr:cNvSpPr>
      </xdr:nvSpPr>
      <xdr:spPr bwMode="auto">
        <a:xfrm>
          <a:off x="4438650" y="5776913"/>
          <a:ext cx="2438400" cy="457200"/>
        </a:xfrm>
        <a:prstGeom prst="rect">
          <a:avLst/>
        </a:prstGeom>
        <a:solidFill>
          <a:schemeClr val="bg1"/>
        </a:solidFill>
        <a:ln>
          <a:noFill/>
        </a:ln>
        <a:effectLst/>
        <a:extLs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ja-JP" altLang="en-US" u="sng">
              <a:effectLst>
                <a:outerShdw blurRad="38100" dist="38100" dir="2700000" algn="tl">
                  <a:srgbClr val="C0C0C0"/>
                </a:outerShdw>
              </a:effectLst>
            </a:rPr>
            <a:t>図３ 区分開閉器の設置場所が</a:t>
          </a:r>
        </a:p>
        <a:p>
          <a:pPr algn="ctr" eaLnBrk="1" hangingPunct="1">
            <a:defRPr/>
          </a:pPr>
          <a:r>
            <a:rPr lang="ja-JP" altLang="en-US" u="sng">
              <a:effectLst>
                <a:outerShdw blurRad="38100" dist="38100" dir="2700000" algn="tl">
                  <a:srgbClr val="C0C0C0"/>
                </a:outerShdw>
              </a:effectLst>
            </a:rPr>
            <a:t>異なった場合</a:t>
          </a:r>
        </a:p>
      </xdr:txBody>
    </xdr:sp>
    <xdr:clientData/>
  </xdr:twoCellAnchor>
  <xdr:twoCellAnchor>
    <xdr:from>
      <xdr:col>6</xdr:col>
      <xdr:colOff>95250</xdr:colOff>
      <xdr:row>23</xdr:row>
      <xdr:rowOff>33338</xdr:rowOff>
    </xdr:from>
    <xdr:to>
      <xdr:col>7</xdr:col>
      <xdr:colOff>323850</xdr:colOff>
      <xdr:row>24</xdr:row>
      <xdr:rowOff>136525</xdr:rowOff>
    </xdr:to>
    <xdr:sp macro="" textlink="">
      <xdr:nvSpPr>
        <xdr:cNvPr id="311" name="Text Box 1041"/>
        <xdr:cNvSpPr txBox="1">
          <a:spLocks noChangeArrowheads="1"/>
        </xdr:cNvSpPr>
      </xdr:nvSpPr>
      <xdr:spPr bwMode="auto">
        <a:xfrm>
          <a:off x="4210050" y="3976688"/>
          <a:ext cx="914400" cy="274637"/>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lgn="ctr">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spcBef>
              <a:spcPct val="50000"/>
            </a:spcBef>
            <a:defRPr/>
          </a:pPr>
          <a:r>
            <a:rPr lang="en-US" altLang="ja-JP" u="sng">
              <a:effectLst>
                <a:outerShdw blurRad="38100" dist="38100" dir="2700000" algn="tl">
                  <a:srgbClr val="C0C0C0"/>
                </a:outerShdw>
              </a:effectLst>
            </a:rPr>
            <a:t>【</a:t>
          </a:r>
          <a:r>
            <a:rPr lang="ja-JP" altLang="en-US" u="sng">
              <a:effectLst>
                <a:outerShdw blurRad="38100" dist="38100" dir="2700000" algn="tl">
                  <a:srgbClr val="C0C0C0"/>
                </a:outerShdw>
              </a:effectLst>
            </a:rPr>
            <a:t>平面図</a:t>
          </a:r>
          <a:r>
            <a:rPr lang="en-US" altLang="ja-JP" u="sng">
              <a:effectLst>
                <a:outerShdw blurRad="38100" dist="38100" dir="2700000" algn="tl">
                  <a:srgbClr val="C0C0C0"/>
                </a:outerShdw>
              </a:effectLst>
            </a:rPr>
            <a:t>】</a:t>
          </a:r>
        </a:p>
      </xdr:txBody>
    </xdr:sp>
    <xdr:clientData/>
  </xdr:twoCellAnchor>
  <xdr:twoCellAnchor editAs="oneCell">
    <xdr:from>
      <xdr:col>0</xdr:col>
      <xdr:colOff>95250</xdr:colOff>
      <xdr:row>9</xdr:row>
      <xdr:rowOff>119063</xdr:rowOff>
    </xdr:from>
    <xdr:to>
      <xdr:col>5</xdr:col>
      <xdr:colOff>485775</xdr:colOff>
      <xdr:row>26</xdr:row>
      <xdr:rowOff>0</xdr:rowOff>
    </xdr:to>
    <xdr:pic>
      <xdr:nvPicPr>
        <xdr:cNvPr id="312" name="Picture 38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 y="1662113"/>
          <a:ext cx="3819525" cy="279558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0</xdr:col>
      <xdr:colOff>255588</xdr:colOff>
      <xdr:row>27</xdr:row>
      <xdr:rowOff>52388</xdr:rowOff>
    </xdr:from>
    <xdr:to>
      <xdr:col>5</xdr:col>
      <xdr:colOff>247650</xdr:colOff>
      <xdr:row>28</xdr:row>
      <xdr:rowOff>155575</xdr:rowOff>
    </xdr:to>
    <xdr:sp macro="" textlink="">
      <xdr:nvSpPr>
        <xdr:cNvPr id="313" name="Text Box 244"/>
        <xdr:cNvSpPr txBox="1">
          <a:spLocks noChangeArrowheads="1"/>
        </xdr:cNvSpPr>
      </xdr:nvSpPr>
      <xdr:spPr bwMode="auto">
        <a:xfrm>
          <a:off x="255588" y="4681538"/>
          <a:ext cx="3421062" cy="27463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ja-JP" altLang="en-US" u="sng">
              <a:effectLst>
                <a:outerShdw blurRad="38100" dist="38100" dir="2700000" algn="tl">
                  <a:srgbClr val="C0C0C0"/>
                </a:outerShdw>
              </a:effectLst>
            </a:rPr>
            <a:t>図１ 高圧架空引込線の標準施設例</a:t>
          </a:r>
        </a:p>
      </xdr:txBody>
    </xdr:sp>
    <xdr:clientData/>
  </xdr:twoCellAnchor>
  <xdr:twoCellAnchor>
    <xdr:from>
      <xdr:col>1</xdr:col>
      <xdr:colOff>390525</xdr:colOff>
      <xdr:row>18</xdr:row>
      <xdr:rowOff>155575</xdr:rowOff>
    </xdr:from>
    <xdr:to>
      <xdr:col>2</xdr:col>
      <xdr:colOff>525463</xdr:colOff>
      <xdr:row>21</xdr:row>
      <xdr:rowOff>133796</xdr:rowOff>
    </xdr:to>
    <xdr:sp macro="" textlink="">
      <xdr:nvSpPr>
        <xdr:cNvPr id="314" name="Text Box 246"/>
        <xdr:cNvSpPr txBox="1">
          <a:spLocks noChangeArrowheads="1"/>
        </xdr:cNvSpPr>
      </xdr:nvSpPr>
      <xdr:spPr bwMode="auto">
        <a:xfrm>
          <a:off x="1076325" y="3241675"/>
          <a:ext cx="820738" cy="49257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a:t>需要者</a:t>
          </a:r>
        </a:p>
        <a:p>
          <a:pPr eaLnBrk="1" hangingPunct="1"/>
          <a:r>
            <a:rPr lang="ja-JP" altLang="en-US"/>
            <a:t>１号柱</a:t>
          </a:r>
        </a:p>
      </xdr:txBody>
    </xdr:sp>
    <xdr:clientData/>
  </xdr:twoCellAnchor>
  <xdr:twoCellAnchor>
    <xdr:from>
      <xdr:col>1</xdr:col>
      <xdr:colOff>614363</xdr:colOff>
      <xdr:row>13</xdr:row>
      <xdr:rowOff>155575</xdr:rowOff>
    </xdr:from>
    <xdr:to>
      <xdr:col>2</xdr:col>
      <xdr:colOff>674688</xdr:colOff>
      <xdr:row>14</xdr:row>
      <xdr:rowOff>158750</xdr:rowOff>
    </xdr:to>
    <xdr:sp macro="" textlink="">
      <xdr:nvSpPr>
        <xdr:cNvPr id="315" name="AutoShape 383"/>
        <xdr:cNvSpPr>
          <a:spLocks/>
        </xdr:cNvSpPr>
      </xdr:nvSpPr>
      <xdr:spPr bwMode="auto">
        <a:xfrm>
          <a:off x="1300163" y="2384425"/>
          <a:ext cx="746125" cy="174625"/>
        </a:xfrm>
        <a:prstGeom prst="borderCallout2">
          <a:avLst>
            <a:gd name="adj1" fmla="val 65454"/>
            <a:gd name="adj2" fmla="val -10213"/>
            <a:gd name="adj3" fmla="val 65454"/>
            <a:gd name="adj4" fmla="val -33829"/>
            <a:gd name="adj5" fmla="val -22727"/>
            <a:gd name="adj6" fmla="val -50639"/>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ja-JP" altLang="en-US" sz="1000"/>
            <a:t>区分開閉器</a:t>
          </a:r>
        </a:p>
      </xdr:txBody>
    </xdr:sp>
    <xdr:clientData/>
  </xdr:twoCellAnchor>
  <xdr:twoCellAnchor>
    <xdr:from>
      <xdr:col>1</xdr:col>
      <xdr:colOff>614363</xdr:colOff>
      <xdr:row>16</xdr:row>
      <xdr:rowOff>14289</xdr:rowOff>
    </xdr:from>
    <xdr:to>
      <xdr:col>4</xdr:col>
      <xdr:colOff>9525</xdr:colOff>
      <xdr:row>17</xdr:row>
      <xdr:rowOff>38101</xdr:rowOff>
    </xdr:to>
    <xdr:sp macro="" textlink="">
      <xdr:nvSpPr>
        <xdr:cNvPr id="316" name="AutoShape 386"/>
        <xdr:cNvSpPr>
          <a:spLocks/>
        </xdr:cNvSpPr>
      </xdr:nvSpPr>
      <xdr:spPr bwMode="auto">
        <a:xfrm>
          <a:off x="1300163" y="2757489"/>
          <a:ext cx="1452562" cy="195262"/>
        </a:xfrm>
        <a:prstGeom prst="borderCallout2">
          <a:avLst>
            <a:gd name="adj1" fmla="val 54134"/>
            <a:gd name="adj2" fmla="val -5819"/>
            <a:gd name="adj3" fmla="val 54134"/>
            <a:gd name="adj4" fmla="val -18787"/>
            <a:gd name="adj5" fmla="val 105264"/>
            <a:gd name="adj6" fmla="val -54426"/>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sz="1000"/>
            <a:t>ケーブル端末［</a:t>
          </a:r>
          <a:r>
            <a:rPr lang="en-US" altLang="ja-JP" sz="1000"/>
            <a:t>CH</a:t>
          </a:r>
          <a:r>
            <a:rPr lang="ja-JP" altLang="en-US" sz="1000"/>
            <a:t>］</a:t>
          </a:r>
        </a:p>
      </xdr:txBody>
    </xdr:sp>
    <xdr:clientData/>
  </xdr:twoCellAnchor>
  <xdr:twoCellAnchor>
    <xdr:from>
      <xdr:col>3</xdr:col>
      <xdr:colOff>323850</xdr:colOff>
      <xdr:row>18</xdr:row>
      <xdr:rowOff>152400</xdr:rowOff>
    </xdr:from>
    <xdr:to>
      <xdr:col>4</xdr:col>
      <xdr:colOff>458788</xdr:colOff>
      <xdr:row>20</xdr:row>
      <xdr:rowOff>84138</xdr:rowOff>
    </xdr:to>
    <xdr:sp macro="" textlink="">
      <xdr:nvSpPr>
        <xdr:cNvPr id="317" name="Text Box 1051"/>
        <xdr:cNvSpPr txBox="1">
          <a:spLocks noChangeArrowheads="1"/>
        </xdr:cNvSpPr>
      </xdr:nvSpPr>
      <xdr:spPr bwMode="auto">
        <a:xfrm>
          <a:off x="2381250" y="3238500"/>
          <a:ext cx="820738" cy="27463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r" eaLnBrk="1" hangingPunct="1"/>
          <a:r>
            <a:rPr lang="ja-JP" altLang="en-US"/>
            <a:t>当社柱</a:t>
          </a:r>
        </a:p>
      </xdr:txBody>
    </xdr:sp>
    <xdr:clientData/>
  </xdr:twoCellAnchor>
  <xdr:twoCellAnchor>
    <xdr:from>
      <xdr:col>8</xdr:col>
      <xdr:colOff>274638</xdr:colOff>
      <xdr:row>18</xdr:row>
      <xdr:rowOff>74613</xdr:rowOff>
    </xdr:from>
    <xdr:to>
      <xdr:col>9</xdr:col>
      <xdr:colOff>30163</xdr:colOff>
      <xdr:row>18</xdr:row>
      <xdr:rowOff>134938</xdr:rowOff>
    </xdr:to>
    <xdr:sp macro="" textlink="">
      <xdr:nvSpPr>
        <xdr:cNvPr id="318" name="Freeform 249"/>
        <xdr:cNvSpPr>
          <a:spLocks/>
        </xdr:cNvSpPr>
      </xdr:nvSpPr>
      <xdr:spPr bwMode="auto">
        <a:xfrm>
          <a:off x="5761038" y="3160713"/>
          <a:ext cx="441325" cy="60325"/>
        </a:xfrm>
        <a:custGeom>
          <a:avLst/>
          <a:gdLst>
            <a:gd name="T0" fmla="*/ 2147483646 w 409"/>
            <a:gd name="T1" fmla="*/ 2147483646 h 54"/>
            <a:gd name="T2" fmla="*/ 2147483646 w 409"/>
            <a:gd name="T3" fmla="*/ 2147483646 h 54"/>
            <a:gd name="T4" fmla="*/ 0 w 409"/>
            <a:gd name="T5" fmla="*/ 2147483646 h 54"/>
            <a:gd name="T6" fmla="*/ 0 60000 65536"/>
            <a:gd name="T7" fmla="*/ 0 60000 65536"/>
            <a:gd name="T8" fmla="*/ 0 60000 65536"/>
          </a:gdLst>
          <a:ahLst/>
          <a:cxnLst>
            <a:cxn ang="T6">
              <a:pos x="T0" y="T1"/>
            </a:cxn>
            <a:cxn ang="T7">
              <a:pos x="T2" y="T3"/>
            </a:cxn>
            <a:cxn ang="T8">
              <a:pos x="T4" y="T5"/>
            </a:cxn>
          </a:cxnLst>
          <a:rect l="0" t="0" r="r" b="b"/>
          <a:pathLst>
            <a:path w="409" h="54">
              <a:moveTo>
                <a:pt x="409" y="54"/>
              </a:moveTo>
              <a:cubicBezTo>
                <a:pt x="306" y="35"/>
                <a:pt x="204" y="16"/>
                <a:pt x="136" y="8"/>
              </a:cubicBezTo>
              <a:cubicBezTo>
                <a:pt x="68" y="0"/>
                <a:pt x="34" y="4"/>
                <a:pt x="0" y="8"/>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568325</xdr:colOff>
      <xdr:row>16</xdr:row>
      <xdr:rowOff>123825</xdr:rowOff>
    </xdr:from>
    <xdr:to>
      <xdr:col>8</xdr:col>
      <xdr:colOff>274638</xdr:colOff>
      <xdr:row>19</xdr:row>
      <xdr:rowOff>65088</xdr:rowOff>
    </xdr:to>
    <xdr:sp macro="" textlink="">
      <xdr:nvSpPr>
        <xdr:cNvPr id="319" name="Rectangle 250"/>
        <xdr:cNvSpPr>
          <a:spLocks noChangeArrowheads="1"/>
        </xdr:cNvSpPr>
      </xdr:nvSpPr>
      <xdr:spPr bwMode="auto">
        <a:xfrm>
          <a:off x="5368925" y="2867025"/>
          <a:ext cx="392113" cy="455613"/>
        </a:xfrm>
        <a:prstGeom prst="rect">
          <a:avLst/>
        </a:prstGeom>
        <a:noFill/>
        <a:ln w="19050" algn="ctr">
          <a:solidFill>
            <a:schemeClr val="tx1"/>
          </a:solidFill>
          <a:miter lim="800000"/>
          <a:headEnd type="none" w="sm" len="sm"/>
          <a:tailEnd type="none" w="sm" len="sm"/>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79375</xdr:colOff>
      <xdr:row>15</xdr:row>
      <xdr:rowOff>41275</xdr:rowOff>
    </xdr:from>
    <xdr:to>
      <xdr:col>8</xdr:col>
      <xdr:colOff>30163</xdr:colOff>
      <xdr:row>15</xdr:row>
      <xdr:rowOff>142875</xdr:rowOff>
    </xdr:to>
    <xdr:sp macro="" textlink="">
      <xdr:nvSpPr>
        <xdr:cNvPr id="320" name="Rectangle 252"/>
        <xdr:cNvSpPr>
          <a:spLocks noChangeArrowheads="1"/>
        </xdr:cNvSpPr>
      </xdr:nvSpPr>
      <xdr:spPr bwMode="auto">
        <a:xfrm>
          <a:off x="4879975" y="2613025"/>
          <a:ext cx="636588" cy="101600"/>
        </a:xfrm>
        <a:prstGeom prst="rect">
          <a:avLst/>
        </a:prstGeom>
        <a:noFill/>
        <a:ln w="19050" algn="ctr">
          <a:solidFill>
            <a:schemeClr val="tx1"/>
          </a:solidFill>
          <a:miter lim="800000"/>
          <a:headEnd type="none" w="sm" len="sm"/>
          <a:tailEnd type="none" w="sm" len="sm"/>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30163</xdr:colOff>
      <xdr:row>11</xdr:row>
      <xdr:rowOff>119063</xdr:rowOff>
    </xdr:from>
    <xdr:to>
      <xdr:col>8</xdr:col>
      <xdr:colOff>127000</xdr:colOff>
      <xdr:row>19</xdr:row>
      <xdr:rowOff>114300</xdr:rowOff>
    </xdr:to>
    <xdr:sp macro="" textlink="">
      <xdr:nvSpPr>
        <xdr:cNvPr id="321" name="Rectangle 253"/>
        <xdr:cNvSpPr>
          <a:spLocks noChangeArrowheads="1"/>
        </xdr:cNvSpPr>
      </xdr:nvSpPr>
      <xdr:spPr bwMode="auto">
        <a:xfrm>
          <a:off x="5516563" y="2005013"/>
          <a:ext cx="96837" cy="1366837"/>
        </a:xfrm>
        <a:prstGeom prst="re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127000</xdr:colOff>
      <xdr:row>11</xdr:row>
      <xdr:rowOff>169863</xdr:rowOff>
    </xdr:from>
    <xdr:to>
      <xdr:col>8</xdr:col>
      <xdr:colOff>274638</xdr:colOff>
      <xdr:row>13</xdr:row>
      <xdr:rowOff>30163</xdr:rowOff>
    </xdr:to>
    <xdr:sp macro="" textlink="">
      <xdr:nvSpPr>
        <xdr:cNvPr id="322" name="AutoShape 254"/>
        <xdr:cNvSpPr>
          <a:spLocks noChangeArrowheads="1"/>
        </xdr:cNvSpPr>
      </xdr:nvSpPr>
      <xdr:spPr bwMode="auto">
        <a:xfrm rot="16200000">
          <a:off x="5585619" y="2083594"/>
          <a:ext cx="203200" cy="147638"/>
        </a:xfrm>
        <a:prstGeom prst="flowChartExtra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323850</xdr:colOff>
      <xdr:row>14</xdr:row>
      <xdr:rowOff>161925</xdr:rowOff>
    </xdr:from>
    <xdr:to>
      <xdr:col>8</xdr:col>
      <xdr:colOff>471488</xdr:colOff>
      <xdr:row>16</xdr:row>
      <xdr:rowOff>22225</xdr:rowOff>
    </xdr:to>
    <xdr:sp macro="" textlink="">
      <xdr:nvSpPr>
        <xdr:cNvPr id="323" name="AutoShape 255"/>
        <xdr:cNvSpPr>
          <a:spLocks noChangeArrowheads="1"/>
        </xdr:cNvSpPr>
      </xdr:nvSpPr>
      <xdr:spPr bwMode="auto">
        <a:xfrm rot="16200000">
          <a:off x="5782469" y="2590006"/>
          <a:ext cx="203200" cy="147638"/>
        </a:xfrm>
        <a:prstGeom prst="flowChartExtra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127000</xdr:colOff>
      <xdr:row>18</xdr:row>
      <xdr:rowOff>33338</xdr:rowOff>
    </xdr:from>
    <xdr:to>
      <xdr:col>8</xdr:col>
      <xdr:colOff>274638</xdr:colOff>
      <xdr:row>19</xdr:row>
      <xdr:rowOff>65088</xdr:rowOff>
    </xdr:to>
    <xdr:sp macro="" textlink="">
      <xdr:nvSpPr>
        <xdr:cNvPr id="324" name="AutoShape 256"/>
        <xdr:cNvSpPr>
          <a:spLocks noChangeArrowheads="1"/>
        </xdr:cNvSpPr>
      </xdr:nvSpPr>
      <xdr:spPr bwMode="auto">
        <a:xfrm rot="16200000">
          <a:off x="5585619" y="3147219"/>
          <a:ext cx="203200" cy="147638"/>
        </a:xfrm>
        <a:prstGeom prst="flowChartExtra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373063</xdr:colOff>
      <xdr:row>12</xdr:row>
      <xdr:rowOff>100013</xdr:rowOff>
    </xdr:from>
    <xdr:to>
      <xdr:col>9</xdr:col>
      <xdr:colOff>227013</xdr:colOff>
      <xdr:row>12</xdr:row>
      <xdr:rowOff>100013</xdr:rowOff>
    </xdr:to>
    <xdr:sp macro="" textlink="">
      <xdr:nvSpPr>
        <xdr:cNvPr id="325" name="Line 257"/>
        <xdr:cNvSpPr>
          <a:spLocks noChangeShapeType="1"/>
        </xdr:cNvSpPr>
      </xdr:nvSpPr>
      <xdr:spPr bwMode="auto">
        <a:xfrm>
          <a:off x="5859463" y="2157413"/>
          <a:ext cx="539750" cy="0"/>
        </a:xfrm>
        <a:prstGeom prst="line">
          <a:avLst/>
        </a:prstGeom>
        <a:noFill/>
        <a:ln w="19050">
          <a:solidFill>
            <a:schemeClr val="tx1"/>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471488</xdr:colOff>
      <xdr:row>14</xdr:row>
      <xdr:rowOff>161925</xdr:rowOff>
    </xdr:from>
    <xdr:to>
      <xdr:col>8</xdr:col>
      <xdr:colOff>568325</xdr:colOff>
      <xdr:row>16</xdr:row>
      <xdr:rowOff>20638</xdr:rowOff>
    </xdr:to>
    <xdr:sp macro="" textlink="">
      <xdr:nvSpPr>
        <xdr:cNvPr id="326" name="Rectangle 258"/>
        <xdr:cNvSpPr>
          <a:spLocks noChangeArrowheads="1"/>
        </xdr:cNvSpPr>
      </xdr:nvSpPr>
      <xdr:spPr bwMode="auto">
        <a:xfrm flipV="1">
          <a:off x="5957888" y="2562225"/>
          <a:ext cx="96837" cy="201613"/>
        </a:xfrm>
        <a:prstGeom prst="re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274638</xdr:colOff>
      <xdr:row>11</xdr:row>
      <xdr:rowOff>169863</xdr:rowOff>
    </xdr:from>
    <xdr:to>
      <xdr:col>8</xdr:col>
      <xdr:colOff>373063</xdr:colOff>
      <xdr:row>13</xdr:row>
      <xdr:rowOff>28575</xdr:rowOff>
    </xdr:to>
    <xdr:sp macro="" textlink="">
      <xdr:nvSpPr>
        <xdr:cNvPr id="327" name="Rectangle 259"/>
        <xdr:cNvSpPr>
          <a:spLocks noChangeArrowheads="1"/>
        </xdr:cNvSpPr>
      </xdr:nvSpPr>
      <xdr:spPr bwMode="auto">
        <a:xfrm flipV="1">
          <a:off x="5761038" y="2055813"/>
          <a:ext cx="98425" cy="201612"/>
        </a:xfrm>
        <a:prstGeom prst="re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274638</xdr:colOff>
      <xdr:row>18</xdr:row>
      <xdr:rowOff>33338</xdr:rowOff>
    </xdr:from>
    <xdr:to>
      <xdr:col>8</xdr:col>
      <xdr:colOff>373063</xdr:colOff>
      <xdr:row>19</xdr:row>
      <xdr:rowOff>63500</xdr:rowOff>
    </xdr:to>
    <xdr:sp macro="" textlink="">
      <xdr:nvSpPr>
        <xdr:cNvPr id="328" name="Rectangle 260"/>
        <xdr:cNvSpPr>
          <a:spLocks noChangeArrowheads="1"/>
        </xdr:cNvSpPr>
      </xdr:nvSpPr>
      <xdr:spPr bwMode="auto">
        <a:xfrm flipV="1">
          <a:off x="5761038" y="3119438"/>
          <a:ext cx="98425" cy="201612"/>
        </a:xfrm>
        <a:prstGeom prst="re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373063</xdr:colOff>
      <xdr:row>18</xdr:row>
      <xdr:rowOff>134938</xdr:rowOff>
    </xdr:from>
    <xdr:to>
      <xdr:col>9</xdr:col>
      <xdr:colOff>227013</xdr:colOff>
      <xdr:row>18</xdr:row>
      <xdr:rowOff>134938</xdr:rowOff>
    </xdr:to>
    <xdr:sp macro="" textlink="">
      <xdr:nvSpPr>
        <xdr:cNvPr id="329" name="Line 261"/>
        <xdr:cNvSpPr>
          <a:spLocks noChangeShapeType="1"/>
        </xdr:cNvSpPr>
      </xdr:nvSpPr>
      <xdr:spPr bwMode="auto">
        <a:xfrm>
          <a:off x="5859463" y="3221038"/>
          <a:ext cx="539750" cy="0"/>
        </a:xfrm>
        <a:prstGeom prst="line">
          <a:avLst/>
        </a:prstGeom>
        <a:noFill/>
        <a:ln w="19050">
          <a:solidFill>
            <a:schemeClr val="tx1"/>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568325</xdr:colOff>
      <xdr:row>15</xdr:row>
      <xdr:rowOff>92075</xdr:rowOff>
    </xdr:from>
    <xdr:to>
      <xdr:col>9</xdr:col>
      <xdr:colOff>227013</xdr:colOff>
      <xdr:row>15</xdr:row>
      <xdr:rowOff>92075</xdr:rowOff>
    </xdr:to>
    <xdr:sp macro="" textlink="">
      <xdr:nvSpPr>
        <xdr:cNvPr id="330" name="Line 262"/>
        <xdr:cNvSpPr>
          <a:spLocks noChangeShapeType="1"/>
        </xdr:cNvSpPr>
      </xdr:nvSpPr>
      <xdr:spPr bwMode="auto">
        <a:xfrm>
          <a:off x="6054725" y="2663825"/>
          <a:ext cx="344488" cy="0"/>
        </a:xfrm>
        <a:prstGeom prst="line">
          <a:avLst/>
        </a:prstGeom>
        <a:noFill/>
        <a:ln w="19050">
          <a:solidFill>
            <a:schemeClr val="tx1"/>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79375</xdr:colOff>
      <xdr:row>15</xdr:row>
      <xdr:rowOff>142875</xdr:rowOff>
    </xdr:from>
    <xdr:to>
      <xdr:col>7</xdr:col>
      <xdr:colOff>179388</xdr:colOff>
      <xdr:row>16</xdr:row>
      <xdr:rowOff>73025</xdr:rowOff>
    </xdr:to>
    <xdr:sp macro="" textlink="">
      <xdr:nvSpPr>
        <xdr:cNvPr id="331" name="Oval 263"/>
        <xdr:cNvSpPr>
          <a:spLocks noChangeArrowheads="1"/>
        </xdr:cNvSpPr>
      </xdr:nvSpPr>
      <xdr:spPr bwMode="auto">
        <a:xfrm>
          <a:off x="4879975" y="2714625"/>
          <a:ext cx="100013" cy="101600"/>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227013</xdr:colOff>
      <xdr:row>15</xdr:row>
      <xdr:rowOff>142875</xdr:rowOff>
    </xdr:from>
    <xdr:to>
      <xdr:col>7</xdr:col>
      <xdr:colOff>323850</xdr:colOff>
      <xdr:row>16</xdr:row>
      <xdr:rowOff>73025</xdr:rowOff>
    </xdr:to>
    <xdr:sp macro="" textlink="">
      <xdr:nvSpPr>
        <xdr:cNvPr id="332" name="Oval 264"/>
        <xdr:cNvSpPr>
          <a:spLocks noChangeArrowheads="1"/>
        </xdr:cNvSpPr>
      </xdr:nvSpPr>
      <xdr:spPr bwMode="auto">
        <a:xfrm flipV="1">
          <a:off x="5027613" y="2714625"/>
          <a:ext cx="96837" cy="101600"/>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382588</xdr:colOff>
      <xdr:row>15</xdr:row>
      <xdr:rowOff>142875</xdr:rowOff>
    </xdr:from>
    <xdr:to>
      <xdr:col>7</xdr:col>
      <xdr:colOff>481013</xdr:colOff>
      <xdr:row>16</xdr:row>
      <xdr:rowOff>73025</xdr:rowOff>
    </xdr:to>
    <xdr:sp macro="" textlink="">
      <xdr:nvSpPr>
        <xdr:cNvPr id="333" name="Oval 265"/>
        <xdr:cNvSpPr>
          <a:spLocks noChangeArrowheads="1"/>
        </xdr:cNvSpPr>
      </xdr:nvSpPr>
      <xdr:spPr bwMode="auto">
        <a:xfrm>
          <a:off x="5183188" y="2714625"/>
          <a:ext cx="98425" cy="101600"/>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422275</xdr:colOff>
      <xdr:row>16</xdr:row>
      <xdr:rowOff>73025</xdr:rowOff>
    </xdr:from>
    <xdr:to>
      <xdr:col>7</xdr:col>
      <xdr:colOff>568325</xdr:colOff>
      <xdr:row>17</xdr:row>
      <xdr:rowOff>19050</xdr:rowOff>
    </xdr:to>
    <xdr:sp macro="" textlink="">
      <xdr:nvSpPr>
        <xdr:cNvPr id="334" name="Freeform 266"/>
        <xdr:cNvSpPr>
          <a:spLocks/>
        </xdr:cNvSpPr>
      </xdr:nvSpPr>
      <xdr:spPr bwMode="auto">
        <a:xfrm>
          <a:off x="5222875" y="2816225"/>
          <a:ext cx="146050" cy="117475"/>
        </a:xfrm>
        <a:custGeom>
          <a:avLst/>
          <a:gdLst>
            <a:gd name="T0" fmla="*/ 2147483646 w 136"/>
            <a:gd name="T1" fmla="*/ 2147483646 h 106"/>
            <a:gd name="T2" fmla="*/ 2147483646 w 136"/>
            <a:gd name="T3" fmla="*/ 2147483646 h 106"/>
            <a:gd name="T4" fmla="*/ 0 w 136"/>
            <a:gd name="T5" fmla="*/ 0 h 106"/>
            <a:gd name="T6" fmla="*/ 0 60000 65536"/>
            <a:gd name="T7" fmla="*/ 0 60000 65536"/>
            <a:gd name="T8" fmla="*/ 0 60000 65536"/>
          </a:gdLst>
          <a:ahLst/>
          <a:cxnLst>
            <a:cxn ang="T6">
              <a:pos x="T0" y="T1"/>
            </a:cxn>
            <a:cxn ang="T7">
              <a:pos x="T2" y="T3"/>
            </a:cxn>
            <a:cxn ang="T8">
              <a:pos x="T4" y="T5"/>
            </a:cxn>
          </a:cxnLst>
          <a:rect l="0" t="0" r="r" b="b"/>
          <a:pathLst>
            <a:path w="136" h="106">
              <a:moveTo>
                <a:pt x="136" y="91"/>
              </a:moveTo>
              <a:cubicBezTo>
                <a:pt x="102" y="98"/>
                <a:pt x="69" y="106"/>
                <a:pt x="46" y="91"/>
              </a:cubicBezTo>
              <a:cubicBezTo>
                <a:pt x="23" y="76"/>
                <a:pt x="8" y="15"/>
                <a:pt x="0" y="0"/>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274638</xdr:colOff>
      <xdr:row>16</xdr:row>
      <xdr:rowOff>73025</xdr:rowOff>
    </xdr:from>
    <xdr:to>
      <xdr:col>7</xdr:col>
      <xdr:colOff>568325</xdr:colOff>
      <xdr:row>17</xdr:row>
      <xdr:rowOff>153988</xdr:rowOff>
    </xdr:to>
    <xdr:sp macro="" textlink="">
      <xdr:nvSpPr>
        <xdr:cNvPr id="335" name="Freeform 267"/>
        <xdr:cNvSpPr>
          <a:spLocks/>
        </xdr:cNvSpPr>
      </xdr:nvSpPr>
      <xdr:spPr bwMode="auto">
        <a:xfrm>
          <a:off x="5075238" y="2816225"/>
          <a:ext cx="293687" cy="252413"/>
        </a:xfrm>
        <a:custGeom>
          <a:avLst/>
          <a:gdLst>
            <a:gd name="T0" fmla="*/ 0 w 272"/>
            <a:gd name="T1" fmla="*/ 0 h 227"/>
            <a:gd name="T2" fmla="*/ 2147483646 w 272"/>
            <a:gd name="T3" fmla="*/ 2147483646 h 227"/>
            <a:gd name="T4" fmla="*/ 2147483646 w 272"/>
            <a:gd name="T5" fmla="*/ 2147483646 h 227"/>
            <a:gd name="T6" fmla="*/ 0 60000 65536"/>
            <a:gd name="T7" fmla="*/ 0 60000 65536"/>
            <a:gd name="T8" fmla="*/ 0 60000 65536"/>
          </a:gdLst>
          <a:ahLst/>
          <a:cxnLst>
            <a:cxn ang="T6">
              <a:pos x="T0" y="T1"/>
            </a:cxn>
            <a:cxn ang="T7">
              <a:pos x="T2" y="T3"/>
            </a:cxn>
            <a:cxn ang="T8">
              <a:pos x="T4" y="T5"/>
            </a:cxn>
          </a:cxnLst>
          <a:rect l="0" t="0" r="r" b="b"/>
          <a:pathLst>
            <a:path w="272" h="227">
              <a:moveTo>
                <a:pt x="0" y="0"/>
              </a:moveTo>
              <a:cubicBezTo>
                <a:pt x="0" y="71"/>
                <a:pt x="1" y="143"/>
                <a:pt x="46" y="181"/>
              </a:cubicBezTo>
              <a:cubicBezTo>
                <a:pt x="91" y="219"/>
                <a:pt x="181" y="223"/>
                <a:pt x="272" y="227"/>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chemeClr val="hlink"/>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104775</xdr:colOff>
      <xdr:row>16</xdr:row>
      <xdr:rowOff>73025</xdr:rowOff>
    </xdr:from>
    <xdr:to>
      <xdr:col>7</xdr:col>
      <xdr:colOff>568325</xdr:colOff>
      <xdr:row>18</xdr:row>
      <xdr:rowOff>150813</xdr:rowOff>
    </xdr:to>
    <xdr:sp macro="" textlink="">
      <xdr:nvSpPr>
        <xdr:cNvPr id="336" name="Freeform 268"/>
        <xdr:cNvSpPr>
          <a:spLocks/>
        </xdr:cNvSpPr>
      </xdr:nvSpPr>
      <xdr:spPr bwMode="auto">
        <a:xfrm>
          <a:off x="4905375" y="2816225"/>
          <a:ext cx="463550" cy="420688"/>
        </a:xfrm>
        <a:custGeom>
          <a:avLst/>
          <a:gdLst>
            <a:gd name="T0" fmla="*/ 2147483646 w 430"/>
            <a:gd name="T1" fmla="*/ 0 h 377"/>
            <a:gd name="T2" fmla="*/ 2147483646 w 430"/>
            <a:gd name="T3" fmla="*/ 2147483646 h 377"/>
            <a:gd name="T4" fmla="*/ 2147483646 w 430"/>
            <a:gd name="T5" fmla="*/ 2147483646 h 377"/>
            <a:gd name="T6" fmla="*/ 0 60000 65536"/>
            <a:gd name="T7" fmla="*/ 0 60000 65536"/>
            <a:gd name="T8" fmla="*/ 0 60000 65536"/>
          </a:gdLst>
          <a:ahLst/>
          <a:cxnLst>
            <a:cxn ang="T6">
              <a:pos x="T0" y="T1"/>
            </a:cxn>
            <a:cxn ang="T7">
              <a:pos x="T2" y="T3"/>
            </a:cxn>
            <a:cxn ang="T8">
              <a:pos x="T4" y="T5"/>
            </a:cxn>
          </a:cxnLst>
          <a:rect l="0" t="0" r="r" b="b"/>
          <a:pathLst>
            <a:path w="430" h="377">
              <a:moveTo>
                <a:pt x="22" y="0"/>
              </a:moveTo>
              <a:cubicBezTo>
                <a:pt x="11" y="128"/>
                <a:pt x="0" y="257"/>
                <a:pt x="68" y="317"/>
              </a:cubicBezTo>
              <a:cubicBezTo>
                <a:pt x="136" y="377"/>
                <a:pt x="283" y="370"/>
                <a:pt x="430" y="363"/>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179388</xdr:colOff>
      <xdr:row>13</xdr:row>
      <xdr:rowOff>25400</xdr:rowOff>
    </xdr:from>
    <xdr:to>
      <xdr:col>7</xdr:col>
      <xdr:colOff>373063</xdr:colOff>
      <xdr:row>14</xdr:row>
      <xdr:rowOff>57150</xdr:rowOff>
    </xdr:to>
    <xdr:sp macro="" textlink="">
      <xdr:nvSpPr>
        <xdr:cNvPr id="337" name="Oval 270"/>
        <xdr:cNvSpPr>
          <a:spLocks noChangeArrowheads="1"/>
        </xdr:cNvSpPr>
      </xdr:nvSpPr>
      <xdr:spPr bwMode="auto">
        <a:xfrm>
          <a:off x="4979988" y="2254250"/>
          <a:ext cx="193675" cy="203200"/>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422275</xdr:colOff>
      <xdr:row>13</xdr:row>
      <xdr:rowOff>25400</xdr:rowOff>
    </xdr:from>
    <xdr:to>
      <xdr:col>7</xdr:col>
      <xdr:colOff>617538</xdr:colOff>
      <xdr:row>14</xdr:row>
      <xdr:rowOff>57150</xdr:rowOff>
    </xdr:to>
    <xdr:sp macro="" textlink="">
      <xdr:nvSpPr>
        <xdr:cNvPr id="338" name="Rectangle 272"/>
        <xdr:cNvSpPr>
          <a:spLocks noChangeArrowheads="1"/>
        </xdr:cNvSpPr>
      </xdr:nvSpPr>
      <xdr:spPr bwMode="auto">
        <a:xfrm>
          <a:off x="5222875" y="2254250"/>
          <a:ext cx="195263" cy="203200"/>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584200</xdr:colOff>
      <xdr:row>13</xdr:row>
      <xdr:rowOff>15875</xdr:rowOff>
    </xdr:from>
    <xdr:to>
      <xdr:col>7</xdr:col>
      <xdr:colOff>142875</xdr:colOff>
      <xdr:row>14</xdr:row>
      <xdr:rowOff>47625</xdr:rowOff>
    </xdr:to>
    <xdr:sp macro="" textlink="">
      <xdr:nvSpPr>
        <xdr:cNvPr id="339" name="AutoShape 274"/>
        <xdr:cNvSpPr>
          <a:spLocks noChangeArrowheads="1"/>
        </xdr:cNvSpPr>
      </xdr:nvSpPr>
      <xdr:spPr bwMode="auto">
        <a:xfrm>
          <a:off x="4699000" y="2244725"/>
          <a:ext cx="244475" cy="203200"/>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274638</xdr:colOff>
      <xdr:row>15</xdr:row>
      <xdr:rowOff>92075</xdr:rowOff>
    </xdr:from>
    <xdr:to>
      <xdr:col>9</xdr:col>
      <xdr:colOff>127000</xdr:colOff>
      <xdr:row>17</xdr:row>
      <xdr:rowOff>169863</xdr:rowOff>
    </xdr:to>
    <xdr:sp macro="" textlink="">
      <xdr:nvSpPr>
        <xdr:cNvPr id="340" name="Freeform 275"/>
        <xdr:cNvSpPr>
          <a:spLocks/>
        </xdr:cNvSpPr>
      </xdr:nvSpPr>
      <xdr:spPr bwMode="auto">
        <a:xfrm>
          <a:off x="5761038" y="2663825"/>
          <a:ext cx="538162" cy="420688"/>
        </a:xfrm>
        <a:custGeom>
          <a:avLst/>
          <a:gdLst>
            <a:gd name="T0" fmla="*/ 2147483646 w 499"/>
            <a:gd name="T1" fmla="*/ 0 h 377"/>
            <a:gd name="T2" fmla="*/ 2147483646 w 499"/>
            <a:gd name="T3" fmla="*/ 2147483646 h 377"/>
            <a:gd name="T4" fmla="*/ 0 w 499"/>
            <a:gd name="T5" fmla="*/ 2147483646 h 377"/>
            <a:gd name="T6" fmla="*/ 0 60000 65536"/>
            <a:gd name="T7" fmla="*/ 0 60000 65536"/>
            <a:gd name="T8" fmla="*/ 0 60000 65536"/>
          </a:gdLst>
          <a:ahLst/>
          <a:cxnLst>
            <a:cxn ang="T6">
              <a:pos x="T0" y="T1"/>
            </a:cxn>
            <a:cxn ang="T7">
              <a:pos x="T2" y="T3"/>
            </a:cxn>
            <a:cxn ang="T8">
              <a:pos x="T4" y="T5"/>
            </a:cxn>
          </a:cxnLst>
          <a:rect l="0" t="0" r="r" b="b"/>
          <a:pathLst>
            <a:path w="499" h="377">
              <a:moveTo>
                <a:pt x="499" y="0"/>
              </a:moveTo>
              <a:cubicBezTo>
                <a:pt x="427" y="128"/>
                <a:pt x="355" y="257"/>
                <a:pt x="272" y="317"/>
              </a:cubicBezTo>
              <a:cubicBezTo>
                <a:pt x="189" y="377"/>
                <a:pt x="94" y="370"/>
                <a:pt x="0" y="363"/>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274638</xdr:colOff>
      <xdr:row>12</xdr:row>
      <xdr:rowOff>100013</xdr:rowOff>
    </xdr:from>
    <xdr:to>
      <xdr:col>9</xdr:col>
      <xdr:colOff>79375</xdr:colOff>
      <xdr:row>17</xdr:row>
      <xdr:rowOff>26988</xdr:rowOff>
    </xdr:to>
    <xdr:sp macro="" textlink="">
      <xdr:nvSpPr>
        <xdr:cNvPr id="341" name="Freeform 276"/>
        <xdr:cNvSpPr>
          <a:spLocks/>
        </xdr:cNvSpPr>
      </xdr:nvSpPr>
      <xdr:spPr bwMode="auto">
        <a:xfrm>
          <a:off x="5761038" y="2157413"/>
          <a:ext cx="490537" cy="784225"/>
        </a:xfrm>
        <a:custGeom>
          <a:avLst/>
          <a:gdLst>
            <a:gd name="T0" fmla="*/ 2147483646 w 454"/>
            <a:gd name="T1" fmla="*/ 0 h 703"/>
            <a:gd name="T2" fmla="*/ 2147483646 w 454"/>
            <a:gd name="T3" fmla="*/ 2147483646 h 703"/>
            <a:gd name="T4" fmla="*/ 0 w 454"/>
            <a:gd name="T5" fmla="*/ 2147483646 h 703"/>
            <a:gd name="T6" fmla="*/ 0 60000 65536"/>
            <a:gd name="T7" fmla="*/ 0 60000 65536"/>
            <a:gd name="T8" fmla="*/ 0 60000 65536"/>
          </a:gdLst>
          <a:ahLst/>
          <a:cxnLst>
            <a:cxn ang="T6">
              <a:pos x="T0" y="T1"/>
            </a:cxn>
            <a:cxn ang="T7">
              <a:pos x="T2" y="T3"/>
            </a:cxn>
            <a:cxn ang="T8">
              <a:pos x="T4" y="T5"/>
            </a:cxn>
          </a:cxnLst>
          <a:rect l="0" t="0" r="r" b="b"/>
          <a:pathLst>
            <a:path w="454" h="703">
              <a:moveTo>
                <a:pt x="454" y="0"/>
              </a:moveTo>
              <a:cubicBezTo>
                <a:pt x="401" y="238"/>
                <a:pt x="348" y="477"/>
                <a:pt x="272" y="590"/>
              </a:cubicBezTo>
              <a:cubicBezTo>
                <a:pt x="196" y="703"/>
                <a:pt x="98" y="692"/>
                <a:pt x="0" y="681"/>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6</xdr:col>
      <xdr:colOff>533400</xdr:colOff>
      <xdr:row>12</xdr:row>
      <xdr:rowOff>71438</xdr:rowOff>
    </xdr:from>
    <xdr:to>
      <xdr:col>8</xdr:col>
      <xdr:colOff>0</xdr:colOff>
      <xdr:row>14</xdr:row>
      <xdr:rowOff>138113</xdr:rowOff>
    </xdr:to>
    <xdr:sp macro="" textlink="">
      <xdr:nvSpPr>
        <xdr:cNvPr id="342" name="AutoShape 378"/>
        <xdr:cNvSpPr>
          <a:spLocks noChangeArrowheads="1"/>
        </xdr:cNvSpPr>
      </xdr:nvSpPr>
      <xdr:spPr bwMode="auto">
        <a:xfrm>
          <a:off x="4648200" y="2128838"/>
          <a:ext cx="838200" cy="409575"/>
        </a:xfrm>
        <a:prstGeom prst="roundRect">
          <a:avLst>
            <a:gd name="adj" fmla="val 16667"/>
          </a:avLst>
        </a:prstGeom>
        <a:noFill/>
        <a:ln w="38100" algn="ctr">
          <a:solidFill>
            <a:schemeClr val="bg2"/>
          </a:solidFill>
          <a:prstDash val="sysDot"/>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371475</xdr:colOff>
      <xdr:row>19</xdr:row>
      <xdr:rowOff>17463</xdr:rowOff>
    </xdr:from>
    <xdr:to>
      <xdr:col>7</xdr:col>
      <xdr:colOff>447675</xdr:colOff>
      <xdr:row>20</xdr:row>
      <xdr:rowOff>61913</xdr:rowOff>
    </xdr:to>
    <xdr:sp macro="" textlink="">
      <xdr:nvSpPr>
        <xdr:cNvPr id="343" name="AutoShape 380"/>
        <xdr:cNvSpPr>
          <a:spLocks/>
        </xdr:cNvSpPr>
      </xdr:nvSpPr>
      <xdr:spPr bwMode="auto">
        <a:xfrm>
          <a:off x="4486275" y="3275013"/>
          <a:ext cx="762000" cy="215900"/>
        </a:xfrm>
        <a:prstGeom prst="borderCallout2">
          <a:avLst>
            <a:gd name="adj1" fmla="val 52940"/>
            <a:gd name="adj2" fmla="val 110000"/>
            <a:gd name="adj3" fmla="val 52940"/>
            <a:gd name="adj4" fmla="val 119583"/>
            <a:gd name="adj5" fmla="val -27204"/>
            <a:gd name="adj6" fmla="val 124375"/>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ja-JP" altLang="en-US" sz="1000"/>
            <a:t>区分開閉器</a:t>
          </a:r>
        </a:p>
      </xdr:txBody>
    </xdr:sp>
    <xdr:clientData/>
  </xdr:twoCellAnchor>
  <xdr:twoCellAnchor>
    <xdr:from>
      <xdr:col>6</xdr:col>
      <xdr:colOff>190500</xdr:colOff>
      <xdr:row>16</xdr:row>
      <xdr:rowOff>100013</xdr:rowOff>
    </xdr:from>
    <xdr:to>
      <xdr:col>6</xdr:col>
      <xdr:colOff>617538</xdr:colOff>
      <xdr:row>17</xdr:row>
      <xdr:rowOff>144463</xdr:rowOff>
    </xdr:to>
    <xdr:sp macro="" textlink="">
      <xdr:nvSpPr>
        <xdr:cNvPr id="344" name="AutoShape 389"/>
        <xdr:cNvSpPr>
          <a:spLocks/>
        </xdr:cNvSpPr>
      </xdr:nvSpPr>
      <xdr:spPr bwMode="auto">
        <a:xfrm>
          <a:off x="4305300" y="2843213"/>
          <a:ext cx="427038" cy="215900"/>
        </a:xfrm>
        <a:prstGeom prst="borderCallout2">
          <a:avLst>
            <a:gd name="adj1" fmla="val 52940"/>
            <a:gd name="adj2" fmla="val 117843"/>
            <a:gd name="adj3" fmla="val 52940"/>
            <a:gd name="adj4" fmla="val 128255"/>
            <a:gd name="adj5" fmla="val 3676"/>
            <a:gd name="adj6" fmla="val 132713"/>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en-US" altLang="ja-JP" sz="1000"/>
            <a:t>CH</a:t>
          </a:r>
        </a:p>
      </xdr:txBody>
    </xdr:sp>
    <xdr:clientData/>
  </xdr:twoCellAnchor>
  <xdr:twoCellAnchor>
    <xdr:from>
      <xdr:col>9</xdr:col>
      <xdr:colOff>207983</xdr:colOff>
      <xdr:row>11</xdr:row>
      <xdr:rowOff>119068</xdr:rowOff>
    </xdr:from>
    <xdr:to>
      <xdr:col>10</xdr:col>
      <xdr:colOff>171472</xdr:colOff>
      <xdr:row>19</xdr:row>
      <xdr:rowOff>109546</xdr:rowOff>
    </xdr:to>
    <xdr:grpSp>
      <xdr:nvGrpSpPr>
        <xdr:cNvPr id="345" name="Group 2639"/>
        <xdr:cNvGrpSpPr>
          <a:grpSpLocks/>
        </xdr:cNvGrpSpPr>
      </xdr:nvGrpSpPr>
      <xdr:grpSpPr bwMode="auto">
        <a:xfrm>
          <a:off x="6380183" y="2005018"/>
          <a:ext cx="649289" cy="1362078"/>
          <a:chOff x="4019" y="1359"/>
          <a:chExt cx="409" cy="858"/>
        </a:xfrm>
      </xdr:grpSpPr>
      <xdr:sp macro="" textlink="">
        <xdr:nvSpPr>
          <xdr:cNvPr id="346" name="Text Box 314"/>
          <xdr:cNvSpPr txBox="1">
            <a:spLocks noChangeArrowheads="1"/>
          </xdr:cNvSpPr>
        </xdr:nvSpPr>
        <xdr:spPr bwMode="auto">
          <a:xfrm>
            <a:off x="4131" y="1359"/>
            <a:ext cx="290" cy="1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U</a:t>
            </a:r>
            <a:r>
              <a:rPr lang="ja-JP" altLang="en-US">
                <a:effectLst>
                  <a:outerShdw blurRad="38100" dist="38100" dir="2700000" algn="tl">
                    <a:srgbClr val="C0C0C0"/>
                  </a:outerShdw>
                </a:effectLst>
              </a:rPr>
              <a:t>相</a:t>
            </a:r>
          </a:p>
        </xdr:txBody>
      </xdr:sp>
      <xdr:sp macro="" textlink="">
        <xdr:nvSpPr>
          <xdr:cNvPr id="347" name="Text Box 315"/>
          <xdr:cNvSpPr txBox="1">
            <a:spLocks noChangeArrowheads="1"/>
          </xdr:cNvSpPr>
        </xdr:nvSpPr>
        <xdr:spPr bwMode="auto">
          <a:xfrm>
            <a:off x="4130" y="1689"/>
            <a:ext cx="291" cy="1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V</a:t>
            </a:r>
            <a:r>
              <a:rPr lang="ja-JP" altLang="en-US">
                <a:effectLst>
                  <a:outerShdw blurRad="38100" dist="38100" dir="2700000" algn="tl">
                    <a:srgbClr val="C0C0C0"/>
                  </a:outerShdw>
                </a:effectLst>
              </a:rPr>
              <a:t>相</a:t>
            </a:r>
          </a:p>
        </xdr:txBody>
      </xdr:sp>
      <xdr:sp macro="" textlink="">
        <xdr:nvSpPr>
          <xdr:cNvPr id="348" name="Text Box 316"/>
          <xdr:cNvSpPr txBox="1">
            <a:spLocks noChangeArrowheads="1"/>
          </xdr:cNvSpPr>
        </xdr:nvSpPr>
        <xdr:spPr bwMode="auto">
          <a:xfrm>
            <a:off x="4123" y="2044"/>
            <a:ext cx="305" cy="1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W</a:t>
            </a:r>
            <a:r>
              <a:rPr lang="ja-JP" altLang="en-US">
                <a:effectLst>
                  <a:outerShdw blurRad="38100" dist="38100" dir="2700000" algn="tl">
                    <a:srgbClr val="C0C0C0"/>
                  </a:outerShdw>
                </a:effectLst>
              </a:rPr>
              <a:t>相</a:t>
            </a:r>
          </a:p>
        </xdr:txBody>
      </xdr:sp>
      <xdr:sp macro="" textlink="">
        <xdr:nvSpPr>
          <xdr:cNvPr id="349" name="Rectangle 1057"/>
          <xdr:cNvSpPr>
            <a:spLocks noChangeArrowheads="1"/>
          </xdr:cNvSpPr>
        </xdr:nvSpPr>
        <xdr:spPr bwMode="auto">
          <a:xfrm>
            <a:off x="4048" y="1407"/>
            <a:ext cx="123" cy="128"/>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50" name="Oval 1058"/>
          <xdr:cNvSpPr>
            <a:spLocks noChangeArrowheads="1"/>
          </xdr:cNvSpPr>
        </xdr:nvSpPr>
        <xdr:spPr bwMode="auto">
          <a:xfrm>
            <a:off x="4049" y="1719"/>
            <a:ext cx="122" cy="128"/>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51" name="AutoShape 1059"/>
          <xdr:cNvSpPr>
            <a:spLocks noChangeArrowheads="1"/>
          </xdr:cNvSpPr>
        </xdr:nvSpPr>
        <xdr:spPr bwMode="auto">
          <a:xfrm>
            <a:off x="4019" y="2063"/>
            <a:ext cx="154" cy="128"/>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8</xdr:col>
      <xdr:colOff>254000</xdr:colOff>
      <xdr:row>26</xdr:row>
      <xdr:rowOff>149225</xdr:rowOff>
    </xdr:from>
    <xdr:to>
      <xdr:col>9</xdr:col>
      <xdr:colOff>115888</xdr:colOff>
      <xdr:row>29</xdr:row>
      <xdr:rowOff>57150</xdr:rowOff>
    </xdr:to>
    <xdr:sp macro="" textlink="">
      <xdr:nvSpPr>
        <xdr:cNvPr id="352" name="Freeform 304"/>
        <xdr:cNvSpPr>
          <a:spLocks/>
        </xdr:cNvSpPr>
      </xdr:nvSpPr>
      <xdr:spPr bwMode="auto">
        <a:xfrm>
          <a:off x="5740400" y="4606925"/>
          <a:ext cx="547688" cy="422275"/>
        </a:xfrm>
        <a:custGeom>
          <a:avLst/>
          <a:gdLst>
            <a:gd name="T0" fmla="*/ 2147483646 w 499"/>
            <a:gd name="T1" fmla="*/ 2147483646 h 378"/>
            <a:gd name="T2" fmla="*/ 2147483646 w 499"/>
            <a:gd name="T3" fmla="*/ 2147483646 h 378"/>
            <a:gd name="T4" fmla="*/ 0 w 499"/>
            <a:gd name="T5" fmla="*/ 2147483646 h 378"/>
            <a:gd name="T6" fmla="*/ 0 60000 65536"/>
            <a:gd name="T7" fmla="*/ 0 60000 65536"/>
            <a:gd name="T8" fmla="*/ 0 60000 65536"/>
          </a:gdLst>
          <a:ahLst/>
          <a:cxnLst>
            <a:cxn ang="T6">
              <a:pos x="T0" y="T1"/>
            </a:cxn>
            <a:cxn ang="T7">
              <a:pos x="T2" y="T3"/>
            </a:cxn>
            <a:cxn ang="T8">
              <a:pos x="T4" y="T5"/>
            </a:cxn>
          </a:cxnLst>
          <a:rect l="0" t="0" r="r" b="b"/>
          <a:pathLst>
            <a:path w="499" h="378">
              <a:moveTo>
                <a:pt x="499" y="378"/>
              </a:moveTo>
              <a:cubicBezTo>
                <a:pt x="427" y="249"/>
                <a:pt x="355" y="120"/>
                <a:pt x="272" y="60"/>
              </a:cubicBezTo>
              <a:cubicBezTo>
                <a:pt x="189" y="0"/>
                <a:pt x="94" y="7"/>
                <a:pt x="0" y="15"/>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254000</xdr:colOff>
      <xdr:row>27</xdr:row>
      <xdr:rowOff>95250</xdr:rowOff>
    </xdr:from>
    <xdr:to>
      <xdr:col>9</xdr:col>
      <xdr:colOff>115888</xdr:colOff>
      <xdr:row>32</xdr:row>
      <xdr:rowOff>101600</xdr:rowOff>
    </xdr:to>
    <xdr:sp macro="" textlink="">
      <xdr:nvSpPr>
        <xdr:cNvPr id="353" name="Freeform 277"/>
        <xdr:cNvSpPr>
          <a:spLocks/>
        </xdr:cNvSpPr>
      </xdr:nvSpPr>
      <xdr:spPr bwMode="auto">
        <a:xfrm>
          <a:off x="5740400" y="4724400"/>
          <a:ext cx="547688" cy="863600"/>
        </a:xfrm>
        <a:custGeom>
          <a:avLst/>
          <a:gdLst>
            <a:gd name="T0" fmla="*/ 2147483646 w 454"/>
            <a:gd name="T1" fmla="*/ 2147483646 h 810"/>
            <a:gd name="T2" fmla="*/ 2147483646 w 454"/>
            <a:gd name="T3" fmla="*/ 2147483646 h 810"/>
            <a:gd name="T4" fmla="*/ 0 w 454"/>
            <a:gd name="T5" fmla="*/ 2147483646 h 810"/>
            <a:gd name="T6" fmla="*/ 0 60000 65536"/>
            <a:gd name="T7" fmla="*/ 0 60000 65536"/>
            <a:gd name="T8" fmla="*/ 0 60000 65536"/>
          </a:gdLst>
          <a:ahLst/>
          <a:cxnLst>
            <a:cxn ang="T6">
              <a:pos x="T0" y="T1"/>
            </a:cxn>
            <a:cxn ang="T7">
              <a:pos x="T2" y="T3"/>
            </a:cxn>
            <a:cxn ang="T8">
              <a:pos x="T4" y="T5"/>
            </a:cxn>
          </a:cxnLst>
          <a:rect l="0" t="0" r="r" b="b"/>
          <a:pathLst>
            <a:path w="454" h="810">
              <a:moveTo>
                <a:pt x="454" y="810"/>
              </a:moveTo>
              <a:cubicBezTo>
                <a:pt x="355" y="534"/>
                <a:pt x="257" y="258"/>
                <a:pt x="181" y="129"/>
              </a:cubicBezTo>
              <a:cubicBezTo>
                <a:pt x="105" y="0"/>
                <a:pt x="52" y="19"/>
                <a:pt x="0" y="38"/>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254000</xdr:colOff>
      <xdr:row>26</xdr:row>
      <xdr:rowOff>6350</xdr:rowOff>
    </xdr:from>
    <xdr:to>
      <xdr:col>9</xdr:col>
      <xdr:colOff>68263</xdr:colOff>
      <xdr:row>26</xdr:row>
      <xdr:rowOff>65088</xdr:rowOff>
    </xdr:to>
    <xdr:sp macro="" textlink="">
      <xdr:nvSpPr>
        <xdr:cNvPr id="354" name="Freeform 278"/>
        <xdr:cNvSpPr>
          <a:spLocks/>
        </xdr:cNvSpPr>
      </xdr:nvSpPr>
      <xdr:spPr bwMode="auto">
        <a:xfrm>
          <a:off x="5740400" y="4464050"/>
          <a:ext cx="500063" cy="58738"/>
        </a:xfrm>
        <a:custGeom>
          <a:avLst/>
          <a:gdLst>
            <a:gd name="T0" fmla="*/ 2147483646 w 454"/>
            <a:gd name="T1" fmla="*/ 2147483646 h 52"/>
            <a:gd name="T2" fmla="*/ 2147483646 w 454"/>
            <a:gd name="T3" fmla="*/ 2147483646 h 52"/>
            <a:gd name="T4" fmla="*/ 0 w 454"/>
            <a:gd name="T5" fmla="*/ 2147483646 h 52"/>
            <a:gd name="T6" fmla="*/ 0 60000 65536"/>
            <a:gd name="T7" fmla="*/ 0 60000 65536"/>
            <a:gd name="T8" fmla="*/ 0 60000 65536"/>
          </a:gdLst>
          <a:ahLst/>
          <a:cxnLst>
            <a:cxn ang="T6">
              <a:pos x="T0" y="T1"/>
            </a:cxn>
            <a:cxn ang="T7">
              <a:pos x="T2" y="T3"/>
            </a:cxn>
            <a:cxn ang="T8">
              <a:pos x="T4" y="T5"/>
            </a:cxn>
          </a:cxnLst>
          <a:rect l="0" t="0" r="r" b="b"/>
          <a:pathLst>
            <a:path w="454" h="52">
              <a:moveTo>
                <a:pt x="454" y="52"/>
              </a:moveTo>
              <a:cubicBezTo>
                <a:pt x="378" y="33"/>
                <a:pt x="303" y="14"/>
                <a:pt x="227" y="7"/>
              </a:cubicBezTo>
              <a:cubicBezTo>
                <a:pt x="151" y="0"/>
                <a:pt x="75" y="3"/>
                <a:pt x="0" y="7"/>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541338</xdr:colOff>
      <xdr:row>25</xdr:row>
      <xdr:rowOff>133350</xdr:rowOff>
    </xdr:from>
    <xdr:to>
      <xdr:col>8</xdr:col>
      <xdr:colOff>254000</xdr:colOff>
      <xdr:row>28</xdr:row>
      <xdr:rowOff>76200</xdr:rowOff>
    </xdr:to>
    <xdr:sp macro="" textlink="">
      <xdr:nvSpPr>
        <xdr:cNvPr id="355" name="Rectangle 279"/>
        <xdr:cNvSpPr>
          <a:spLocks noChangeArrowheads="1"/>
        </xdr:cNvSpPr>
      </xdr:nvSpPr>
      <xdr:spPr bwMode="auto">
        <a:xfrm>
          <a:off x="5341938" y="4419600"/>
          <a:ext cx="398462" cy="457200"/>
        </a:xfrm>
        <a:prstGeom prst="rect">
          <a:avLst/>
        </a:prstGeom>
        <a:noFill/>
        <a:ln w="19050" algn="ctr">
          <a:solidFill>
            <a:schemeClr val="tx1"/>
          </a:solidFill>
          <a:miter lim="800000"/>
          <a:headEnd type="none" w="sm" len="sm"/>
          <a:tailEnd type="none" w="sm" len="sm"/>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44450</xdr:colOff>
      <xdr:row>29</xdr:row>
      <xdr:rowOff>6350</xdr:rowOff>
    </xdr:from>
    <xdr:to>
      <xdr:col>8</xdr:col>
      <xdr:colOff>4763</xdr:colOff>
      <xdr:row>29</xdr:row>
      <xdr:rowOff>109538</xdr:rowOff>
    </xdr:to>
    <xdr:sp macro="" textlink="">
      <xdr:nvSpPr>
        <xdr:cNvPr id="356" name="Rectangle 281"/>
        <xdr:cNvSpPr>
          <a:spLocks noChangeArrowheads="1"/>
        </xdr:cNvSpPr>
      </xdr:nvSpPr>
      <xdr:spPr bwMode="auto">
        <a:xfrm>
          <a:off x="4845050" y="4978400"/>
          <a:ext cx="646113" cy="103188"/>
        </a:xfrm>
        <a:prstGeom prst="rect">
          <a:avLst/>
        </a:prstGeom>
        <a:noFill/>
        <a:ln w="19050" algn="ctr">
          <a:solidFill>
            <a:schemeClr val="tx1"/>
          </a:solidFill>
          <a:miter lim="800000"/>
          <a:headEnd type="none" w="sm" len="sm"/>
          <a:tailEnd type="none" w="sm" len="sm"/>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4763</xdr:colOff>
      <xdr:row>25</xdr:row>
      <xdr:rowOff>84138</xdr:rowOff>
    </xdr:from>
    <xdr:to>
      <xdr:col>8</xdr:col>
      <xdr:colOff>106363</xdr:colOff>
      <xdr:row>33</xdr:row>
      <xdr:rowOff>80963</xdr:rowOff>
    </xdr:to>
    <xdr:sp macro="" textlink="">
      <xdr:nvSpPr>
        <xdr:cNvPr id="357" name="Rectangle 282"/>
        <xdr:cNvSpPr>
          <a:spLocks noChangeArrowheads="1"/>
        </xdr:cNvSpPr>
      </xdr:nvSpPr>
      <xdr:spPr bwMode="auto">
        <a:xfrm>
          <a:off x="5491163" y="4370388"/>
          <a:ext cx="101600" cy="1368425"/>
        </a:xfrm>
        <a:prstGeom prst="re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106363</xdr:colOff>
      <xdr:row>25</xdr:row>
      <xdr:rowOff>133350</xdr:rowOff>
    </xdr:from>
    <xdr:to>
      <xdr:col>8</xdr:col>
      <xdr:colOff>254000</xdr:colOff>
      <xdr:row>26</xdr:row>
      <xdr:rowOff>166688</xdr:rowOff>
    </xdr:to>
    <xdr:sp macro="" textlink="">
      <xdr:nvSpPr>
        <xdr:cNvPr id="358" name="AutoShape 283"/>
        <xdr:cNvSpPr>
          <a:spLocks noChangeArrowheads="1"/>
        </xdr:cNvSpPr>
      </xdr:nvSpPr>
      <xdr:spPr bwMode="auto">
        <a:xfrm rot="16200000">
          <a:off x="5564188" y="4448175"/>
          <a:ext cx="204788" cy="147637"/>
        </a:xfrm>
        <a:prstGeom prst="flowChartExtra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306388</xdr:colOff>
      <xdr:row>28</xdr:row>
      <xdr:rowOff>128588</xdr:rowOff>
    </xdr:from>
    <xdr:to>
      <xdr:col>8</xdr:col>
      <xdr:colOff>454025</xdr:colOff>
      <xdr:row>29</xdr:row>
      <xdr:rowOff>160338</xdr:rowOff>
    </xdr:to>
    <xdr:sp macro="" textlink="">
      <xdr:nvSpPr>
        <xdr:cNvPr id="359" name="AutoShape 284"/>
        <xdr:cNvSpPr>
          <a:spLocks noChangeArrowheads="1"/>
        </xdr:cNvSpPr>
      </xdr:nvSpPr>
      <xdr:spPr bwMode="auto">
        <a:xfrm rot="16200000">
          <a:off x="5765007" y="4956969"/>
          <a:ext cx="203200" cy="147637"/>
        </a:xfrm>
        <a:prstGeom prst="flowChartExtra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106363</xdr:colOff>
      <xdr:row>32</xdr:row>
      <xdr:rowOff>0</xdr:rowOff>
    </xdr:from>
    <xdr:to>
      <xdr:col>8</xdr:col>
      <xdr:colOff>254000</xdr:colOff>
      <xdr:row>33</xdr:row>
      <xdr:rowOff>31750</xdr:rowOff>
    </xdr:to>
    <xdr:sp macro="" textlink="">
      <xdr:nvSpPr>
        <xdr:cNvPr id="360" name="AutoShape 285"/>
        <xdr:cNvSpPr>
          <a:spLocks noChangeArrowheads="1"/>
        </xdr:cNvSpPr>
      </xdr:nvSpPr>
      <xdr:spPr bwMode="auto">
        <a:xfrm rot="16200000">
          <a:off x="5564982" y="5514181"/>
          <a:ext cx="203200" cy="147637"/>
        </a:xfrm>
        <a:prstGeom prst="flowChartExtract">
          <a:avLst/>
        </a:prstGeom>
        <a:solidFill>
          <a:schemeClr val="bg1"/>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354013</xdr:colOff>
      <xdr:row>26</xdr:row>
      <xdr:rowOff>65088</xdr:rowOff>
    </xdr:from>
    <xdr:to>
      <xdr:col>9</xdr:col>
      <xdr:colOff>323850</xdr:colOff>
      <xdr:row>26</xdr:row>
      <xdr:rowOff>65088</xdr:rowOff>
    </xdr:to>
    <xdr:sp macro="" textlink="">
      <xdr:nvSpPr>
        <xdr:cNvPr id="361" name="Line 286"/>
        <xdr:cNvSpPr>
          <a:spLocks noChangeShapeType="1"/>
        </xdr:cNvSpPr>
      </xdr:nvSpPr>
      <xdr:spPr bwMode="auto">
        <a:xfrm>
          <a:off x="5840413" y="4522788"/>
          <a:ext cx="655637" cy="0"/>
        </a:xfrm>
        <a:prstGeom prst="line">
          <a:avLst/>
        </a:prstGeom>
        <a:noFill/>
        <a:ln w="19050">
          <a:solidFill>
            <a:schemeClr val="tx1"/>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454025</xdr:colOff>
      <xdr:row>28</xdr:row>
      <xdr:rowOff>128588</xdr:rowOff>
    </xdr:from>
    <xdr:to>
      <xdr:col>8</xdr:col>
      <xdr:colOff>554038</xdr:colOff>
      <xdr:row>29</xdr:row>
      <xdr:rowOff>158750</xdr:rowOff>
    </xdr:to>
    <xdr:sp macro="" textlink="">
      <xdr:nvSpPr>
        <xdr:cNvPr id="362" name="Rectangle 287"/>
        <xdr:cNvSpPr>
          <a:spLocks noChangeArrowheads="1"/>
        </xdr:cNvSpPr>
      </xdr:nvSpPr>
      <xdr:spPr bwMode="auto">
        <a:xfrm flipV="1">
          <a:off x="5940425" y="4929188"/>
          <a:ext cx="100013" cy="201612"/>
        </a:xfrm>
        <a:prstGeom prst="re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254000</xdr:colOff>
      <xdr:row>25</xdr:row>
      <xdr:rowOff>133350</xdr:rowOff>
    </xdr:from>
    <xdr:to>
      <xdr:col>8</xdr:col>
      <xdr:colOff>354013</xdr:colOff>
      <xdr:row>26</xdr:row>
      <xdr:rowOff>165100</xdr:rowOff>
    </xdr:to>
    <xdr:sp macro="" textlink="">
      <xdr:nvSpPr>
        <xdr:cNvPr id="363" name="Rectangle 288"/>
        <xdr:cNvSpPr>
          <a:spLocks noChangeArrowheads="1"/>
        </xdr:cNvSpPr>
      </xdr:nvSpPr>
      <xdr:spPr bwMode="auto">
        <a:xfrm flipV="1">
          <a:off x="5740400" y="4419600"/>
          <a:ext cx="100013" cy="203200"/>
        </a:xfrm>
        <a:prstGeom prst="re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254000</xdr:colOff>
      <xdr:row>32</xdr:row>
      <xdr:rowOff>0</xdr:rowOff>
    </xdr:from>
    <xdr:to>
      <xdr:col>8</xdr:col>
      <xdr:colOff>354013</xdr:colOff>
      <xdr:row>33</xdr:row>
      <xdr:rowOff>31750</xdr:rowOff>
    </xdr:to>
    <xdr:sp macro="" textlink="">
      <xdr:nvSpPr>
        <xdr:cNvPr id="364" name="Rectangle 289"/>
        <xdr:cNvSpPr>
          <a:spLocks noChangeArrowheads="1"/>
        </xdr:cNvSpPr>
      </xdr:nvSpPr>
      <xdr:spPr bwMode="auto">
        <a:xfrm flipV="1">
          <a:off x="5740400" y="5486400"/>
          <a:ext cx="100013" cy="203200"/>
        </a:xfrm>
        <a:prstGeom prst="re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8</xdr:col>
      <xdr:colOff>354013</xdr:colOff>
      <xdr:row>32</xdr:row>
      <xdr:rowOff>101600</xdr:rowOff>
    </xdr:from>
    <xdr:to>
      <xdr:col>9</xdr:col>
      <xdr:colOff>323850</xdr:colOff>
      <xdr:row>32</xdr:row>
      <xdr:rowOff>101600</xdr:rowOff>
    </xdr:to>
    <xdr:sp macro="" textlink="">
      <xdr:nvSpPr>
        <xdr:cNvPr id="365" name="Line 290"/>
        <xdr:cNvSpPr>
          <a:spLocks noChangeShapeType="1"/>
        </xdr:cNvSpPr>
      </xdr:nvSpPr>
      <xdr:spPr bwMode="auto">
        <a:xfrm>
          <a:off x="5840413" y="5588000"/>
          <a:ext cx="655637" cy="0"/>
        </a:xfrm>
        <a:prstGeom prst="line">
          <a:avLst/>
        </a:prstGeom>
        <a:noFill/>
        <a:ln w="19050">
          <a:solidFill>
            <a:schemeClr val="tx1"/>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8</xdr:col>
      <xdr:colOff>554038</xdr:colOff>
      <xdr:row>29</xdr:row>
      <xdr:rowOff>57150</xdr:rowOff>
    </xdr:from>
    <xdr:to>
      <xdr:col>9</xdr:col>
      <xdr:colOff>323850</xdr:colOff>
      <xdr:row>29</xdr:row>
      <xdr:rowOff>57150</xdr:rowOff>
    </xdr:to>
    <xdr:sp macro="" textlink="">
      <xdr:nvSpPr>
        <xdr:cNvPr id="366" name="Line 291"/>
        <xdr:cNvSpPr>
          <a:spLocks noChangeShapeType="1"/>
        </xdr:cNvSpPr>
      </xdr:nvSpPr>
      <xdr:spPr bwMode="auto">
        <a:xfrm>
          <a:off x="6040438" y="5029200"/>
          <a:ext cx="455612" cy="0"/>
        </a:xfrm>
        <a:prstGeom prst="line">
          <a:avLst/>
        </a:prstGeom>
        <a:noFill/>
        <a:ln w="19050">
          <a:solidFill>
            <a:schemeClr val="tx1"/>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44450</xdr:colOff>
      <xdr:row>28</xdr:row>
      <xdr:rowOff>76200</xdr:rowOff>
    </xdr:from>
    <xdr:to>
      <xdr:col>7</xdr:col>
      <xdr:colOff>144463</xdr:colOff>
      <xdr:row>29</xdr:row>
      <xdr:rowOff>7938</xdr:rowOff>
    </xdr:to>
    <xdr:sp macro="" textlink="">
      <xdr:nvSpPr>
        <xdr:cNvPr id="367" name="Oval 292"/>
        <xdr:cNvSpPr>
          <a:spLocks noChangeArrowheads="1"/>
        </xdr:cNvSpPr>
      </xdr:nvSpPr>
      <xdr:spPr bwMode="auto">
        <a:xfrm>
          <a:off x="4845050" y="4876800"/>
          <a:ext cx="100013" cy="103188"/>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193675</xdr:colOff>
      <xdr:row>28</xdr:row>
      <xdr:rowOff>76200</xdr:rowOff>
    </xdr:from>
    <xdr:to>
      <xdr:col>7</xdr:col>
      <xdr:colOff>293688</xdr:colOff>
      <xdr:row>29</xdr:row>
      <xdr:rowOff>7938</xdr:rowOff>
    </xdr:to>
    <xdr:sp macro="" textlink="">
      <xdr:nvSpPr>
        <xdr:cNvPr id="368" name="Oval 293"/>
        <xdr:cNvSpPr>
          <a:spLocks noChangeArrowheads="1"/>
        </xdr:cNvSpPr>
      </xdr:nvSpPr>
      <xdr:spPr bwMode="auto">
        <a:xfrm flipV="1">
          <a:off x="4994275" y="4876800"/>
          <a:ext cx="100013" cy="103188"/>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342900</xdr:colOff>
      <xdr:row>28</xdr:row>
      <xdr:rowOff>76200</xdr:rowOff>
    </xdr:from>
    <xdr:to>
      <xdr:col>7</xdr:col>
      <xdr:colOff>442913</xdr:colOff>
      <xdr:row>29</xdr:row>
      <xdr:rowOff>7938</xdr:rowOff>
    </xdr:to>
    <xdr:sp macro="" textlink="">
      <xdr:nvSpPr>
        <xdr:cNvPr id="369" name="Oval 294"/>
        <xdr:cNvSpPr>
          <a:spLocks noChangeArrowheads="1"/>
        </xdr:cNvSpPr>
      </xdr:nvSpPr>
      <xdr:spPr bwMode="auto">
        <a:xfrm>
          <a:off x="5143500" y="4876800"/>
          <a:ext cx="100013" cy="103188"/>
        </a:xfrm>
        <a:prstGeom prst="ellipse">
          <a:avLst/>
        </a:prstGeom>
        <a:solidFill>
          <a:srgbClr val="FFFFFF"/>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7</xdr:col>
      <xdr:colOff>368300</xdr:colOff>
      <xdr:row>27</xdr:row>
      <xdr:rowOff>130175</xdr:rowOff>
    </xdr:from>
    <xdr:to>
      <xdr:col>7</xdr:col>
      <xdr:colOff>541338</xdr:colOff>
      <xdr:row>28</xdr:row>
      <xdr:rowOff>76200</xdr:rowOff>
    </xdr:to>
    <xdr:sp macro="" textlink="">
      <xdr:nvSpPr>
        <xdr:cNvPr id="370" name="Freeform 300"/>
        <xdr:cNvSpPr>
          <a:spLocks/>
        </xdr:cNvSpPr>
      </xdr:nvSpPr>
      <xdr:spPr bwMode="auto">
        <a:xfrm>
          <a:off x="5168900" y="4759325"/>
          <a:ext cx="173038" cy="117475"/>
        </a:xfrm>
        <a:custGeom>
          <a:avLst/>
          <a:gdLst>
            <a:gd name="T0" fmla="*/ 2147483646 w 159"/>
            <a:gd name="T1" fmla="*/ 2147483646 h 106"/>
            <a:gd name="T2" fmla="*/ 2147483646 w 159"/>
            <a:gd name="T3" fmla="*/ 2147483646 h 106"/>
            <a:gd name="T4" fmla="*/ 2147483646 w 159"/>
            <a:gd name="T5" fmla="*/ 2147483646 h 106"/>
            <a:gd name="T6" fmla="*/ 0 60000 65536"/>
            <a:gd name="T7" fmla="*/ 0 60000 65536"/>
            <a:gd name="T8" fmla="*/ 0 60000 65536"/>
          </a:gdLst>
          <a:ahLst/>
          <a:cxnLst>
            <a:cxn ang="T6">
              <a:pos x="T0" y="T1"/>
            </a:cxn>
            <a:cxn ang="T7">
              <a:pos x="T2" y="T3"/>
            </a:cxn>
            <a:cxn ang="T8">
              <a:pos x="T4" y="T5"/>
            </a:cxn>
          </a:cxnLst>
          <a:rect l="0" t="0" r="r" b="b"/>
          <a:pathLst>
            <a:path w="159" h="106">
              <a:moveTo>
                <a:pt x="159" y="15"/>
              </a:moveTo>
              <a:cubicBezTo>
                <a:pt x="102" y="7"/>
                <a:pt x="46" y="0"/>
                <a:pt x="23" y="15"/>
              </a:cubicBezTo>
              <a:cubicBezTo>
                <a:pt x="0" y="30"/>
                <a:pt x="11" y="68"/>
                <a:pt x="23" y="106"/>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242888</xdr:colOff>
      <xdr:row>26</xdr:row>
      <xdr:rowOff>166688</xdr:rowOff>
    </xdr:from>
    <xdr:to>
      <xdr:col>7</xdr:col>
      <xdr:colOff>541338</xdr:colOff>
      <xdr:row>28</xdr:row>
      <xdr:rowOff>76200</xdr:rowOff>
    </xdr:to>
    <xdr:sp macro="" textlink="">
      <xdr:nvSpPr>
        <xdr:cNvPr id="371" name="Freeform 301"/>
        <xdr:cNvSpPr>
          <a:spLocks/>
        </xdr:cNvSpPr>
      </xdr:nvSpPr>
      <xdr:spPr bwMode="auto">
        <a:xfrm>
          <a:off x="5043488" y="4624388"/>
          <a:ext cx="298450" cy="252412"/>
        </a:xfrm>
        <a:custGeom>
          <a:avLst/>
          <a:gdLst>
            <a:gd name="T0" fmla="*/ 0 w 272"/>
            <a:gd name="T1" fmla="*/ 2147483646 h 227"/>
            <a:gd name="T2" fmla="*/ 2147483646 w 272"/>
            <a:gd name="T3" fmla="*/ 2147483646 h 227"/>
            <a:gd name="T4" fmla="*/ 2147483646 w 272"/>
            <a:gd name="T5" fmla="*/ 0 h 227"/>
            <a:gd name="T6" fmla="*/ 0 60000 65536"/>
            <a:gd name="T7" fmla="*/ 0 60000 65536"/>
            <a:gd name="T8" fmla="*/ 0 60000 65536"/>
          </a:gdLst>
          <a:ahLst/>
          <a:cxnLst>
            <a:cxn ang="T6">
              <a:pos x="T0" y="T1"/>
            </a:cxn>
            <a:cxn ang="T7">
              <a:pos x="T2" y="T3"/>
            </a:cxn>
            <a:cxn ang="T8">
              <a:pos x="T4" y="T5"/>
            </a:cxn>
          </a:cxnLst>
          <a:rect l="0" t="0" r="r" b="b"/>
          <a:pathLst>
            <a:path w="272" h="227">
              <a:moveTo>
                <a:pt x="0" y="227"/>
              </a:moveTo>
              <a:cubicBezTo>
                <a:pt x="0" y="155"/>
                <a:pt x="0" y="83"/>
                <a:pt x="45" y="45"/>
              </a:cubicBezTo>
              <a:cubicBezTo>
                <a:pt x="90" y="7"/>
                <a:pt x="181" y="3"/>
                <a:pt x="272" y="0"/>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7</xdr:col>
      <xdr:colOff>68263</xdr:colOff>
      <xdr:row>26</xdr:row>
      <xdr:rowOff>14288</xdr:rowOff>
    </xdr:from>
    <xdr:to>
      <xdr:col>7</xdr:col>
      <xdr:colOff>541338</xdr:colOff>
      <xdr:row>28</xdr:row>
      <xdr:rowOff>76200</xdr:rowOff>
    </xdr:to>
    <xdr:sp macro="" textlink="">
      <xdr:nvSpPr>
        <xdr:cNvPr id="372" name="Freeform 302"/>
        <xdr:cNvSpPr>
          <a:spLocks/>
        </xdr:cNvSpPr>
      </xdr:nvSpPr>
      <xdr:spPr bwMode="auto">
        <a:xfrm>
          <a:off x="4868863" y="4471988"/>
          <a:ext cx="473075" cy="404812"/>
        </a:xfrm>
        <a:custGeom>
          <a:avLst/>
          <a:gdLst>
            <a:gd name="T0" fmla="*/ 2147483646 w 431"/>
            <a:gd name="T1" fmla="*/ 2147483646 h 363"/>
            <a:gd name="T2" fmla="*/ 2147483646 w 431"/>
            <a:gd name="T3" fmla="*/ 2147483646 h 363"/>
            <a:gd name="T4" fmla="*/ 2147483646 w 431"/>
            <a:gd name="T5" fmla="*/ 0 h 363"/>
            <a:gd name="T6" fmla="*/ 0 60000 65536"/>
            <a:gd name="T7" fmla="*/ 0 60000 65536"/>
            <a:gd name="T8" fmla="*/ 0 60000 65536"/>
          </a:gdLst>
          <a:ahLst/>
          <a:cxnLst>
            <a:cxn ang="T6">
              <a:pos x="T0" y="T1"/>
            </a:cxn>
            <a:cxn ang="T7">
              <a:pos x="T2" y="T3"/>
            </a:cxn>
            <a:cxn ang="T8">
              <a:pos x="T4" y="T5"/>
            </a:cxn>
          </a:cxnLst>
          <a:rect l="0" t="0" r="r" b="b"/>
          <a:pathLst>
            <a:path w="431" h="363">
              <a:moveTo>
                <a:pt x="23" y="363"/>
              </a:moveTo>
              <a:cubicBezTo>
                <a:pt x="11" y="257"/>
                <a:pt x="0" y="151"/>
                <a:pt x="68" y="90"/>
              </a:cubicBezTo>
              <a:cubicBezTo>
                <a:pt x="136" y="29"/>
                <a:pt x="283" y="14"/>
                <a:pt x="431" y="0"/>
              </a:cubicBezTo>
            </a:path>
          </a:pathLst>
        </a:custGeom>
        <a:noFill/>
        <a:ln w="19050" cap="flat" cmpd="sng">
          <a:solidFill>
            <a:srgbClr val="FF0000"/>
          </a:solidFill>
          <a:prstDash val="solid"/>
          <a:round/>
          <a:headEnd type="none" w="sm" len="sm"/>
          <a:tailEnd type="none" w="sm" len="sm"/>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9</xdr:col>
      <xdr:colOff>460375</xdr:colOff>
      <xdr:row>28</xdr:row>
      <xdr:rowOff>93663</xdr:rowOff>
    </xdr:from>
    <xdr:to>
      <xdr:col>10</xdr:col>
      <xdr:colOff>236538</xdr:colOff>
      <xdr:row>30</xdr:row>
      <xdr:rowOff>25400</xdr:rowOff>
    </xdr:to>
    <xdr:sp macro="" textlink="">
      <xdr:nvSpPr>
        <xdr:cNvPr id="373" name="Text Box 320"/>
        <xdr:cNvSpPr txBox="1">
          <a:spLocks noChangeArrowheads="1"/>
        </xdr:cNvSpPr>
      </xdr:nvSpPr>
      <xdr:spPr bwMode="auto">
        <a:xfrm>
          <a:off x="6632575" y="4894263"/>
          <a:ext cx="461963" cy="27463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V</a:t>
          </a:r>
          <a:r>
            <a:rPr lang="ja-JP" altLang="en-US">
              <a:effectLst>
                <a:outerShdw blurRad="38100" dist="38100" dir="2700000" algn="tl">
                  <a:srgbClr val="C0C0C0"/>
                </a:outerShdw>
              </a:effectLst>
            </a:rPr>
            <a:t>相</a:t>
          </a:r>
        </a:p>
      </xdr:txBody>
    </xdr:sp>
    <xdr:clientData/>
  </xdr:twoCellAnchor>
  <xdr:twoCellAnchor>
    <xdr:from>
      <xdr:col>8</xdr:col>
      <xdr:colOff>400050</xdr:colOff>
      <xdr:row>24</xdr:row>
      <xdr:rowOff>61913</xdr:rowOff>
    </xdr:from>
    <xdr:to>
      <xdr:col>9</xdr:col>
      <xdr:colOff>476250</xdr:colOff>
      <xdr:row>25</xdr:row>
      <xdr:rowOff>68263</xdr:rowOff>
    </xdr:to>
    <xdr:sp macro="" textlink="">
      <xdr:nvSpPr>
        <xdr:cNvPr id="374" name="AutoShape 379"/>
        <xdr:cNvSpPr>
          <a:spLocks/>
        </xdr:cNvSpPr>
      </xdr:nvSpPr>
      <xdr:spPr bwMode="auto">
        <a:xfrm>
          <a:off x="5886450" y="4176713"/>
          <a:ext cx="762000" cy="177800"/>
        </a:xfrm>
        <a:prstGeom prst="borderCallout2">
          <a:avLst>
            <a:gd name="adj1" fmla="val 64287"/>
            <a:gd name="adj2" fmla="val -10000"/>
            <a:gd name="adj3" fmla="val 64287"/>
            <a:gd name="adj4" fmla="val -55417"/>
            <a:gd name="adj5" fmla="val 149106"/>
            <a:gd name="adj6" fmla="val -60625"/>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ja-JP" altLang="en-US" sz="1000"/>
            <a:t>区分開閉器</a:t>
          </a:r>
        </a:p>
      </xdr:txBody>
    </xdr:sp>
    <xdr:clientData/>
  </xdr:twoCellAnchor>
  <xdr:twoCellAnchor>
    <xdr:from>
      <xdr:col>6</xdr:col>
      <xdr:colOff>125413</xdr:colOff>
      <xdr:row>26</xdr:row>
      <xdr:rowOff>141288</xdr:rowOff>
    </xdr:from>
    <xdr:to>
      <xdr:col>6</xdr:col>
      <xdr:colOff>552450</xdr:colOff>
      <xdr:row>28</xdr:row>
      <xdr:rowOff>14288</xdr:rowOff>
    </xdr:to>
    <xdr:sp macro="" textlink="">
      <xdr:nvSpPr>
        <xdr:cNvPr id="375" name="AutoShape 382"/>
        <xdr:cNvSpPr>
          <a:spLocks/>
        </xdr:cNvSpPr>
      </xdr:nvSpPr>
      <xdr:spPr bwMode="auto">
        <a:xfrm>
          <a:off x="4240213" y="4598988"/>
          <a:ext cx="427037" cy="215900"/>
        </a:xfrm>
        <a:prstGeom prst="borderCallout2">
          <a:avLst>
            <a:gd name="adj1" fmla="val 52940"/>
            <a:gd name="adj2" fmla="val 117843"/>
            <a:gd name="adj3" fmla="val 52940"/>
            <a:gd name="adj4" fmla="val 132713"/>
            <a:gd name="adj5" fmla="val 109560"/>
            <a:gd name="adj6" fmla="val 139407"/>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en-US" altLang="ja-JP" sz="1000"/>
            <a:t>CH</a:t>
          </a:r>
        </a:p>
      </xdr:txBody>
    </xdr:sp>
    <xdr:clientData/>
  </xdr:twoCellAnchor>
  <xdr:twoCellAnchor>
    <xdr:from>
      <xdr:col>6</xdr:col>
      <xdr:colOff>527050</xdr:colOff>
      <xdr:row>30</xdr:row>
      <xdr:rowOff>111125</xdr:rowOff>
    </xdr:from>
    <xdr:to>
      <xdr:col>7</xdr:col>
      <xdr:colOff>560388</xdr:colOff>
      <xdr:row>31</xdr:row>
      <xdr:rowOff>152400</xdr:rowOff>
    </xdr:to>
    <xdr:grpSp>
      <xdr:nvGrpSpPr>
        <xdr:cNvPr id="376" name="Group 2633"/>
        <xdr:cNvGrpSpPr>
          <a:grpSpLocks/>
        </xdr:cNvGrpSpPr>
      </xdr:nvGrpSpPr>
      <xdr:grpSpPr bwMode="auto">
        <a:xfrm flipH="1">
          <a:off x="4641850" y="5254625"/>
          <a:ext cx="719138" cy="212725"/>
          <a:chOff x="2924" y="3328"/>
          <a:chExt cx="453" cy="134"/>
        </a:xfrm>
      </xdr:grpSpPr>
      <xdr:sp macro="" textlink="">
        <xdr:nvSpPr>
          <xdr:cNvPr id="377" name="Oval 1053"/>
          <xdr:cNvSpPr>
            <a:spLocks noChangeArrowheads="1"/>
          </xdr:cNvSpPr>
        </xdr:nvSpPr>
        <xdr:spPr bwMode="auto">
          <a:xfrm>
            <a:off x="3101" y="3334"/>
            <a:ext cx="122" cy="128"/>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78" name="Rectangle 1054"/>
          <xdr:cNvSpPr>
            <a:spLocks noChangeArrowheads="1"/>
          </xdr:cNvSpPr>
        </xdr:nvSpPr>
        <xdr:spPr bwMode="auto">
          <a:xfrm>
            <a:off x="3254" y="3334"/>
            <a:ext cx="123" cy="128"/>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79" name="AutoShape 1055"/>
          <xdr:cNvSpPr>
            <a:spLocks noChangeArrowheads="1"/>
          </xdr:cNvSpPr>
        </xdr:nvSpPr>
        <xdr:spPr bwMode="auto">
          <a:xfrm>
            <a:off x="2924" y="3328"/>
            <a:ext cx="154" cy="128"/>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9</xdr:col>
      <xdr:colOff>285750</xdr:colOff>
      <xdr:row>25</xdr:row>
      <xdr:rowOff>90488</xdr:rowOff>
    </xdr:from>
    <xdr:to>
      <xdr:col>10</xdr:col>
      <xdr:colOff>223838</xdr:colOff>
      <xdr:row>27</xdr:row>
      <xdr:rowOff>22225</xdr:rowOff>
    </xdr:to>
    <xdr:grpSp>
      <xdr:nvGrpSpPr>
        <xdr:cNvPr id="380" name="Group 2637"/>
        <xdr:cNvGrpSpPr>
          <a:grpSpLocks/>
        </xdr:cNvGrpSpPr>
      </xdr:nvGrpSpPr>
      <xdr:grpSpPr bwMode="auto">
        <a:xfrm>
          <a:off x="6457950" y="4376738"/>
          <a:ext cx="623888" cy="274637"/>
          <a:chOff x="4076" y="3447"/>
          <a:chExt cx="393" cy="173"/>
        </a:xfrm>
      </xdr:grpSpPr>
      <xdr:sp macro="" textlink="">
        <xdr:nvSpPr>
          <xdr:cNvPr id="381" name="Text Box 319"/>
          <xdr:cNvSpPr txBox="1">
            <a:spLocks noChangeArrowheads="1"/>
          </xdr:cNvSpPr>
        </xdr:nvSpPr>
        <xdr:spPr bwMode="auto">
          <a:xfrm>
            <a:off x="4179" y="3447"/>
            <a:ext cx="290" cy="1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U</a:t>
            </a:r>
            <a:r>
              <a:rPr lang="ja-JP" altLang="en-US">
                <a:effectLst>
                  <a:outerShdw blurRad="38100" dist="38100" dir="2700000" algn="tl">
                    <a:srgbClr val="C0C0C0"/>
                  </a:outerShdw>
                </a:effectLst>
              </a:rPr>
              <a:t>相</a:t>
            </a:r>
          </a:p>
        </xdr:txBody>
      </xdr:sp>
      <xdr:sp macro="" textlink="">
        <xdr:nvSpPr>
          <xdr:cNvPr id="382" name="Rectangle 1060"/>
          <xdr:cNvSpPr>
            <a:spLocks noChangeArrowheads="1"/>
          </xdr:cNvSpPr>
        </xdr:nvSpPr>
        <xdr:spPr bwMode="auto">
          <a:xfrm>
            <a:off x="4076" y="3479"/>
            <a:ext cx="123" cy="128"/>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9</xdr:col>
      <xdr:colOff>298450</xdr:colOff>
      <xdr:row>28</xdr:row>
      <xdr:rowOff>147638</xdr:rowOff>
    </xdr:from>
    <xdr:to>
      <xdr:col>9</xdr:col>
      <xdr:colOff>492125</xdr:colOff>
      <xdr:row>30</xdr:row>
      <xdr:rowOff>7938</xdr:rowOff>
    </xdr:to>
    <xdr:sp macro="" textlink="">
      <xdr:nvSpPr>
        <xdr:cNvPr id="383" name="Oval 1061"/>
        <xdr:cNvSpPr>
          <a:spLocks noChangeArrowheads="1"/>
        </xdr:cNvSpPr>
      </xdr:nvSpPr>
      <xdr:spPr bwMode="auto">
        <a:xfrm>
          <a:off x="6470650" y="4948238"/>
          <a:ext cx="193675" cy="203200"/>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9</xdr:col>
      <xdr:colOff>247659</xdr:colOff>
      <xdr:row>31</xdr:row>
      <xdr:rowOff>128588</xdr:rowOff>
    </xdr:from>
    <xdr:to>
      <xdr:col>10</xdr:col>
      <xdr:colOff>234960</xdr:colOff>
      <xdr:row>33</xdr:row>
      <xdr:rowOff>60325</xdr:rowOff>
    </xdr:to>
    <xdr:grpSp>
      <xdr:nvGrpSpPr>
        <xdr:cNvPr id="384" name="Group 2638"/>
        <xdr:cNvGrpSpPr>
          <a:grpSpLocks/>
        </xdr:cNvGrpSpPr>
      </xdr:nvGrpSpPr>
      <xdr:grpSpPr bwMode="auto">
        <a:xfrm>
          <a:off x="6419859" y="5443538"/>
          <a:ext cx="673101" cy="274637"/>
          <a:chOff x="4052" y="2775"/>
          <a:chExt cx="424" cy="173"/>
        </a:xfrm>
      </xdr:grpSpPr>
      <xdr:sp macro="" textlink="">
        <xdr:nvSpPr>
          <xdr:cNvPr id="385" name="Text Box 321"/>
          <xdr:cNvSpPr txBox="1">
            <a:spLocks noChangeArrowheads="1"/>
          </xdr:cNvSpPr>
        </xdr:nvSpPr>
        <xdr:spPr bwMode="auto">
          <a:xfrm>
            <a:off x="4171" y="2775"/>
            <a:ext cx="305" cy="1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en-US" altLang="ja-JP">
                <a:effectLst>
                  <a:outerShdw blurRad="38100" dist="38100" dir="2700000" algn="tl">
                    <a:srgbClr val="C0C0C0"/>
                  </a:outerShdw>
                </a:effectLst>
              </a:rPr>
              <a:t>W</a:t>
            </a:r>
            <a:r>
              <a:rPr lang="ja-JP" altLang="en-US">
                <a:effectLst>
                  <a:outerShdw blurRad="38100" dist="38100" dir="2700000" algn="tl">
                    <a:srgbClr val="C0C0C0"/>
                  </a:outerShdw>
                </a:effectLst>
              </a:rPr>
              <a:t>相</a:t>
            </a:r>
          </a:p>
        </xdr:txBody>
      </xdr:sp>
      <xdr:sp macro="" textlink="">
        <xdr:nvSpPr>
          <xdr:cNvPr id="386" name="AutoShape 1062"/>
          <xdr:cNvSpPr>
            <a:spLocks noChangeArrowheads="1"/>
          </xdr:cNvSpPr>
        </xdr:nvSpPr>
        <xdr:spPr bwMode="auto">
          <a:xfrm>
            <a:off x="4052" y="2807"/>
            <a:ext cx="154" cy="128"/>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0</xdr:col>
      <xdr:colOff>171450</xdr:colOff>
      <xdr:row>23</xdr:row>
      <xdr:rowOff>80962</xdr:rowOff>
    </xdr:from>
    <xdr:to>
      <xdr:col>5</xdr:col>
      <xdr:colOff>95250</xdr:colOff>
      <xdr:row>27</xdr:row>
      <xdr:rowOff>38099</xdr:rowOff>
    </xdr:to>
    <xdr:sp macro="" textlink="">
      <xdr:nvSpPr>
        <xdr:cNvPr id="387" name="AutoShape 2542"/>
        <xdr:cNvSpPr>
          <a:spLocks noChangeArrowheads="1"/>
        </xdr:cNvSpPr>
      </xdr:nvSpPr>
      <xdr:spPr bwMode="auto">
        <a:xfrm>
          <a:off x="171450" y="4024312"/>
          <a:ext cx="3352800" cy="642937"/>
        </a:xfrm>
        <a:prstGeom prst="roundRect">
          <a:avLst>
            <a:gd name="adj" fmla="val 16667"/>
          </a:avLst>
        </a:prstGeom>
        <a:solidFill>
          <a:srgbClr val="FFFFFF"/>
        </a:solidFill>
        <a:ln w="38100" cmpd="dbl">
          <a:solidFill>
            <a:srgbClr val="FF0000"/>
          </a:solidFill>
          <a:round/>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sz="1000"/>
            <a:t>ハンドル位置から見て右側が電源系統側となる仕様の開閉器もありますので，ご注意下さい。</a:t>
          </a:r>
          <a:endParaRPr lang="en-US" altLang="ja-JP" sz="1000"/>
        </a:p>
        <a:p>
          <a:pPr eaLnBrk="1" hangingPunct="1">
            <a:defRPr/>
          </a:pPr>
          <a:r>
            <a:rPr lang="en-US" altLang="ja-JP" sz="1000">
              <a:effectLst>
                <a:outerShdw blurRad="38100" dist="38100" dir="2700000" algn="tl">
                  <a:srgbClr val="C0C0C0"/>
                </a:outerShdw>
              </a:effectLst>
            </a:rPr>
            <a:t>【</a:t>
          </a:r>
          <a:r>
            <a:rPr lang="ja-JP" altLang="en-US" sz="1000">
              <a:effectLst>
                <a:outerShdw blurRad="38100" dist="38100" dir="2700000" algn="tl">
                  <a:srgbClr val="C0C0C0"/>
                </a:outerShdw>
              </a:effectLst>
            </a:rPr>
            <a:t>図３参照</a:t>
          </a:r>
          <a:r>
            <a:rPr lang="en-US" altLang="ja-JP" sz="1000">
              <a:effectLst>
                <a:outerShdw blurRad="38100" dist="38100" dir="2700000" algn="tl">
                  <a:srgbClr val="C0C0C0"/>
                </a:outerShdw>
              </a:effectLst>
            </a:rPr>
            <a:t>】</a:t>
          </a:r>
        </a:p>
      </xdr:txBody>
    </xdr:sp>
    <xdr:clientData/>
  </xdr:twoCellAnchor>
  <xdr:twoCellAnchor>
    <xdr:from>
      <xdr:col>0</xdr:col>
      <xdr:colOff>95250</xdr:colOff>
      <xdr:row>40</xdr:row>
      <xdr:rowOff>14288</xdr:rowOff>
    </xdr:from>
    <xdr:to>
      <xdr:col>5</xdr:col>
      <xdr:colOff>628650</xdr:colOff>
      <xdr:row>57</xdr:row>
      <xdr:rowOff>71438</xdr:rowOff>
    </xdr:to>
    <xdr:sp macro="" textlink="">
      <xdr:nvSpPr>
        <xdr:cNvPr id="388" name="Rectangle 2621"/>
        <xdr:cNvSpPr>
          <a:spLocks noChangeArrowheads="1"/>
        </xdr:cNvSpPr>
      </xdr:nvSpPr>
      <xdr:spPr bwMode="auto">
        <a:xfrm>
          <a:off x="95250" y="6872288"/>
          <a:ext cx="3962400" cy="2971800"/>
        </a:xfrm>
        <a:prstGeom prst="rect">
          <a:avLst/>
        </a:prstGeom>
        <a:noFill/>
        <a:ln w="9525" algn="ctr">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1</xdr:col>
      <xdr:colOff>95250</xdr:colOff>
      <xdr:row>56</xdr:row>
      <xdr:rowOff>120650</xdr:rowOff>
    </xdr:from>
    <xdr:to>
      <xdr:col>5</xdr:col>
      <xdr:colOff>209550</xdr:colOff>
      <xdr:row>58</xdr:row>
      <xdr:rowOff>70202</xdr:rowOff>
    </xdr:to>
    <xdr:sp macro="" textlink="">
      <xdr:nvSpPr>
        <xdr:cNvPr id="389" name="Text Box 2541"/>
        <xdr:cNvSpPr txBox="1">
          <a:spLocks noChangeArrowheads="1"/>
        </xdr:cNvSpPr>
      </xdr:nvSpPr>
      <xdr:spPr bwMode="auto">
        <a:xfrm>
          <a:off x="781050" y="9721850"/>
          <a:ext cx="2857500" cy="292452"/>
        </a:xfrm>
        <a:prstGeom prst="rect">
          <a:avLst/>
        </a:prstGeom>
        <a:solidFill>
          <a:schemeClr val="bg1"/>
        </a:solidFill>
        <a:ln>
          <a:noFill/>
        </a:ln>
        <a:effectLst/>
        <a:extLs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defRPr/>
          </a:pPr>
          <a:r>
            <a:rPr lang="ja-JP" altLang="en-US" u="sng">
              <a:effectLst>
                <a:outerShdw blurRad="38100" dist="38100" dir="2700000" algn="tl">
                  <a:srgbClr val="C0C0C0"/>
                </a:outerShdw>
              </a:effectLst>
            </a:rPr>
            <a:t>図４ </a:t>
          </a:r>
          <a:r>
            <a:rPr lang="en-US" altLang="ja-JP" u="sng">
              <a:effectLst>
                <a:outerShdw blurRad="38100" dist="38100" dir="2700000" algn="tl">
                  <a:srgbClr val="C0C0C0"/>
                </a:outerShdw>
              </a:effectLst>
            </a:rPr>
            <a:t>VCT</a:t>
          </a:r>
          <a:r>
            <a:rPr lang="ja-JP" altLang="en-US" u="sng">
              <a:effectLst>
                <a:outerShdw blurRad="38100" dist="38100" dir="2700000" algn="tl">
                  <a:srgbClr val="C0C0C0"/>
                </a:outerShdw>
              </a:effectLst>
            </a:rPr>
            <a:t>を１号柱に設置する場合</a:t>
          </a:r>
        </a:p>
      </xdr:txBody>
    </xdr:sp>
    <xdr:clientData/>
  </xdr:twoCellAnchor>
  <xdr:twoCellAnchor>
    <xdr:from>
      <xdr:col>0</xdr:col>
      <xdr:colOff>95250</xdr:colOff>
      <xdr:row>40</xdr:row>
      <xdr:rowOff>14288</xdr:rowOff>
    </xdr:from>
    <xdr:to>
      <xdr:col>1</xdr:col>
      <xdr:colOff>323850</xdr:colOff>
      <xdr:row>41</xdr:row>
      <xdr:rowOff>117475</xdr:rowOff>
    </xdr:to>
    <xdr:sp macro="" textlink="">
      <xdr:nvSpPr>
        <xdr:cNvPr id="390" name="Text Box 2622"/>
        <xdr:cNvSpPr txBox="1">
          <a:spLocks noChangeArrowheads="1"/>
        </xdr:cNvSpPr>
      </xdr:nvSpPr>
      <xdr:spPr bwMode="auto">
        <a:xfrm>
          <a:off x="95250" y="6872288"/>
          <a:ext cx="914400" cy="274637"/>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lgn="ctr">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spcBef>
              <a:spcPct val="50000"/>
            </a:spcBef>
            <a:defRPr/>
          </a:pPr>
          <a:r>
            <a:rPr lang="en-US" altLang="ja-JP" u="sng">
              <a:effectLst>
                <a:outerShdw blurRad="38100" dist="38100" dir="2700000" algn="tl">
                  <a:srgbClr val="C0C0C0"/>
                </a:outerShdw>
              </a:effectLst>
            </a:rPr>
            <a:t>【</a:t>
          </a:r>
          <a:r>
            <a:rPr lang="ja-JP" altLang="en-US" u="sng">
              <a:effectLst>
                <a:outerShdw blurRad="38100" dist="38100" dir="2700000" algn="tl">
                  <a:srgbClr val="C0C0C0"/>
                </a:outerShdw>
              </a:effectLst>
            </a:rPr>
            <a:t>立面図</a:t>
          </a:r>
          <a:r>
            <a:rPr lang="en-US" altLang="ja-JP" u="sng">
              <a:effectLst>
                <a:outerShdw blurRad="38100" dist="38100" dir="2700000" algn="tl">
                  <a:srgbClr val="C0C0C0"/>
                </a:outerShdw>
              </a:effectLst>
            </a:rPr>
            <a:t>】</a:t>
          </a:r>
        </a:p>
      </xdr:txBody>
    </xdr:sp>
    <xdr:clientData/>
  </xdr:twoCellAnchor>
  <xdr:twoCellAnchor>
    <xdr:from>
      <xdr:col>6</xdr:col>
      <xdr:colOff>400050</xdr:colOff>
      <xdr:row>13</xdr:row>
      <xdr:rowOff>104775</xdr:rowOff>
    </xdr:from>
    <xdr:to>
      <xdr:col>6</xdr:col>
      <xdr:colOff>533400</xdr:colOff>
      <xdr:row>31</xdr:row>
      <xdr:rowOff>42862</xdr:rowOff>
    </xdr:to>
    <xdr:cxnSp macro="">
      <xdr:nvCxnSpPr>
        <xdr:cNvPr id="391" name="AutoShape 395"/>
        <xdr:cNvCxnSpPr>
          <a:cxnSpLocks noChangeShapeType="1"/>
        </xdr:cNvCxnSpPr>
      </xdr:nvCxnSpPr>
      <xdr:spPr bwMode="auto">
        <a:xfrm rot="10800000" flipV="1">
          <a:off x="4514850" y="2333625"/>
          <a:ext cx="133350" cy="3024187"/>
        </a:xfrm>
        <a:prstGeom prst="bentConnector3">
          <a:avLst>
            <a:gd name="adj1" fmla="val 392857"/>
          </a:avLst>
        </a:prstGeom>
        <a:noFill/>
        <a:ln w="76200">
          <a:solidFill>
            <a:schemeClr val="accent2"/>
          </a:solidFill>
          <a:miter lim="800000"/>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5</xdr:col>
      <xdr:colOff>243865</xdr:colOff>
      <xdr:row>16</xdr:row>
      <xdr:rowOff>19050</xdr:rowOff>
    </xdr:from>
    <xdr:to>
      <xdr:col>5</xdr:col>
      <xdr:colOff>628650</xdr:colOff>
      <xdr:row>27</xdr:row>
      <xdr:rowOff>104775</xdr:rowOff>
    </xdr:to>
    <xdr:sp macro="" textlink="">
      <xdr:nvSpPr>
        <xdr:cNvPr id="392" name="Text Box 2640"/>
        <xdr:cNvSpPr txBox="1">
          <a:spLocks noChangeArrowheads="1"/>
        </xdr:cNvSpPr>
      </xdr:nvSpPr>
      <xdr:spPr bwMode="auto">
        <a:xfrm>
          <a:off x="3672865" y="2762250"/>
          <a:ext cx="384785" cy="19716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eaVert"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b="1">
              <a:solidFill>
                <a:srgbClr val="0000FF"/>
              </a:solidFill>
              <a:effectLst>
                <a:outerShdw blurRad="38100" dist="38100" dir="2700000" algn="tl">
                  <a:srgbClr val="C0C0C0"/>
                </a:outerShdw>
              </a:effectLst>
            </a:rPr>
            <a:t>異なった施設方法となる</a:t>
          </a:r>
        </a:p>
      </xdr:txBody>
    </xdr:sp>
    <xdr:clientData/>
  </xdr:twoCellAnchor>
  <xdr:twoCellAnchor>
    <xdr:from>
      <xdr:col>6</xdr:col>
      <xdr:colOff>320679</xdr:colOff>
      <xdr:row>46</xdr:row>
      <xdr:rowOff>90554</xdr:rowOff>
    </xdr:from>
    <xdr:to>
      <xdr:col>7</xdr:col>
      <xdr:colOff>95255</xdr:colOff>
      <xdr:row>47</xdr:row>
      <xdr:rowOff>58805</xdr:rowOff>
    </xdr:to>
    <xdr:grpSp>
      <xdr:nvGrpSpPr>
        <xdr:cNvPr id="393" name="Group 2664"/>
        <xdr:cNvGrpSpPr>
          <a:grpSpLocks/>
        </xdr:cNvGrpSpPr>
      </xdr:nvGrpSpPr>
      <xdr:grpSpPr bwMode="auto">
        <a:xfrm>
          <a:off x="4435479" y="7977254"/>
          <a:ext cx="460376" cy="139701"/>
          <a:chOff x="773" y="5794"/>
          <a:chExt cx="290" cy="88"/>
        </a:xfrm>
      </xdr:grpSpPr>
      <xdr:sp macro="" textlink="">
        <xdr:nvSpPr>
          <xdr:cNvPr id="394" name="Oval 2665"/>
          <xdr:cNvSpPr>
            <a:spLocks noChangeArrowheads="1"/>
          </xdr:cNvSpPr>
        </xdr:nvSpPr>
        <xdr:spPr bwMode="auto">
          <a:xfrm rot="5400000" flipH="1" flipV="1">
            <a:off x="875" y="5800"/>
            <a:ext cx="82" cy="80"/>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95" name="Rectangle 2666"/>
          <xdr:cNvSpPr>
            <a:spLocks noChangeArrowheads="1"/>
          </xdr:cNvSpPr>
        </xdr:nvSpPr>
        <xdr:spPr bwMode="auto">
          <a:xfrm rot="5400000" flipH="1" flipV="1">
            <a:off x="771" y="5801"/>
            <a:ext cx="83" cy="80"/>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396" name="AutoShape 2667"/>
          <xdr:cNvSpPr>
            <a:spLocks noChangeArrowheads="1"/>
          </xdr:cNvSpPr>
        </xdr:nvSpPr>
        <xdr:spPr bwMode="auto">
          <a:xfrm rot="10800000" flipH="1" flipV="1">
            <a:off x="967" y="5794"/>
            <a:ext cx="96" cy="86"/>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6</xdr:col>
      <xdr:colOff>95250</xdr:colOff>
      <xdr:row>48</xdr:row>
      <xdr:rowOff>0</xdr:rowOff>
    </xdr:from>
    <xdr:to>
      <xdr:col>7</xdr:col>
      <xdr:colOff>323850</xdr:colOff>
      <xdr:row>49</xdr:row>
      <xdr:rowOff>103188</xdr:rowOff>
    </xdr:to>
    <xdr:sp macro="" textlink="">
      <xdr:nvSpPr>
        <xdr:cNvPr id="397" name="Text Box 980"/>
        <xdr:cNvSpPr txBox="1">
          <a:spLocks noChangeArrowheads="1"/>
        </xdr:cNvSpPr>
      </xdr:nvSpPr>
      <xdr:spPr bwMode="auto">
        <a:xfrm>
          <a:off x="4210050" y="8229600"/>
          <a:ext cx="914400" cy="274638"/>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lgn="ctr">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spcBef>
              <a:spcPct val="50000"/>
            </a:spcBef>
            <a:defRPr/>
          </a:pPr>
          <a:r>
            <a:rPr lang="en-US" altLang="ja-JP" u="sng">
              <a:effectLst>
                <a:outerShdw blurRad="38100" dist="38100" dir="2700000" algn="tl">
                  <a:srgbClr val="C0C0C0"/>
                </a:outerShdw>
              </a:effectLst>
            </a:rPr>
            <a:t>【</a:t>
          </a:r>
          <a:r>
            <a:rPr lang="ja-JP" altLang="en-US" u="sng">
              <a:effectLst>
                <a:outerShdw blurRad="38100" dist="38100" dir="2700000" algn="tl">
                  <a:srgbClr val="C0C0C0"/>
                </a:outerShdw>
              </a:effectLst>
            </a:rPr>
            <a:t>平面図</a:t>
          </a:r>
          <a:r>
            <a:rPr lang="en-US" altLang="ja-JP" u="sng">
              <a:effectLst>
                <a:outerShdw blurRad="38100" dist="38100" dir="2700000" algn="tl">
                  <a:srgbClr val="C0C0C0"/>
                </a:outerShdw>
              </a:effectLst>
            </a:rPr>
            <a:t>】</a:t>
          </a:r>
        </a:p>
      </xdr:txBody>
    </xdr:sp>
    <xdr:clientData/>
  </xdr:twoCellAnchor>
  <xdr:twoCellAnchor>
    <xdr:from>
      <xdr:col>6</xdr:col>
      <xdr:colOff>228600</xdr:colOff>
      <xdr:row>46</xdr:row>
      <xdr:rowOff>0</xdr:rowOff>
    </xdr:from>
    <xdr:to>
      <xdr:col>7</xdr:col>
      <xdr:colOff>152400</xdr:colOff>
      <xdr:row>47</xdr:row>
      <xdr:rowOff>133350</xdr:rowOff>
    </xdr:to>
    <xdr:sp macro="" textlink="">
      <xdr:nvSpPr>
        <xdr:cNvPr id="398" name="AutoShape 2669"/>
        <xdr:cNvSpPr>
          <a:spLocks noChangeArrowheads="1"/>
        </xdr:cNvSpPr>
      </xdr:nvSpPr>
      <xdr:spPr bwMode="auto">
        <a:xfrm>
          <a:off x="4343400" y="7886700"/>
          <a:ext cx="609600" cy="304800"/>
        </a:xfrm>
        <a:prstGeom prst="roundRect">
          <a:avLst>
            <a:gd name="adj" fmla="val 16667"/>
          </a:avLst>
        </a:prstGeom>
        <a:noFill/>
        <a:ln w="38100" algn="ctr">
          <a:solidFill>
            <a:srgbClr val="FF0000"/>
          </a:solidFill>
          <a:round/>
          <a:headEnd/>
          <a:tailEnd/>
        </a:ln>
        <a:effectLst>
          <a:outerShdw dist="35921" dir="2700000" algn="ctr" rotWithShape="0">
            <a:schemeClr val="bg2"/>
          </a:outerShdw>
        </a:effectLst>
        <a:extLst>
          <a:ext uri="{909E8E84-426E-40DD-AFC4-6F175D3DCCD1}">
            <a14:hiddenFill xmlns:a14="http://schemas.microsoft.com/office/drawing/2010/main">
              <a:solidFill>
                <a:schemeClr val="accent1"/>
              </a:solidFill>
            </a14:hiddenFill>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5</xdr:col>
      <xdr:colOff>19050</xdr:colOff>
      <xdr:row>23</xdr:row>
      <xdr:rowOff>128588</xdr:rowOff>
    </xdr:from>
    <xdr:to>
      <xdr:col>5</xdr:col>
      <xdr:colOff>323850</xdr:colOff>
      <xdr:row>26</xdr:row>
      <xdr:rowOff>100013</xdr:rowOff>
    </xdr:to>
    <xdr:sp macro="" textlink="">
      <xdr:nvSpPr>
        <xdr:cNvPr id="399" name="AutoShape 2670"/>
        <xdr:cNvSpPr>
          <a:spLocks noChangeArrowheads="1"/>
        </xdr:cNvSpPr>
      </xdr:nvSpPr>
      <xdr:spPr bwMode="auto">
        <a:xfrm>
          <a:off x="3448050" y="4071938"/>
          <a:ext cx="304800" cy="485775"/>
        </a:xfrm>
        <a:prstGeom prst="rightArrow">
          <a:avLst>
            <a:gd name="adj1" fmla="val 57519"/>
            <a:gd name="adj2" fmla="val 47500"/>
          </a:avLst>
        </a:prstGeom>
        <a:solidFill>
          <a:srgbClr val="FF6600"/>
        </a:solidFill>
        <a:ln w="9525" algn="ctr">
          <a:solidFill>
            <a:schemeClr val="bg2"/>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3</xdr:col>
      <xdr:colOff>179388</xdr:colOff>
      <xdr:row>49</xdr:row>
      <xdr:rowOff>107950</xdr:rowOff>
    </xdr:from>
    <xdr:to>
      <xdr:col>5</xdr:col>
      <xdr:colOff>407988</xdr:colOff>
      <xdr:row>55</xdr:row>
      <xdr:rowOff>4763</xdr:rowOff>
    </xdr:to>
    <xdr:sp macro="" textlink="">
      <xdr:nvSpPr>
        <xdr:cNvPr id="400" name="AutoShape 2550"/>
        <xdr:cNvSpPr>
          <a:spLocks noChangeAspect="1" noChangeArrowheads="1" noTextEdit="1"/>
        </xdr:cNvSpPr>
      </xdr:nvSpPr>
      <xdr:spPr bwMode="auto">
        <a:xfrm>
          <a:off x="2236788" y="8509000"/>
          <a:ext cx="1600200" cy="925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4</xdr:col>
      <xdr:colOff>127000</xdr:colOff>
      <xdr:row>51</xdr:row>
      <xdr:rowOff>0</xdr:rowOff>
    </xdr:from>
    <xdr:to>
      <xdr:col>4</xdr:col>
      <xdr:colOff>484188</xdr:colOff>
      <xdr:row>54</xdr:row>
      <xdr:rowOff>92075</xdr:rowOff>
    </xdr:to>
    <xdr:sp macro="" textlink="">
      <xdr:nvSpPr>
        <xdr:cNvPr id="401" name="Rectangle 2553"/>
        <xdr:cNvSpPr>
          <a:spLocks noChangeArrowheads="1"/>
        </xdr:cNvSpPr>
      </xdr:nvSpPr>
      <xdr:spPr bwMode="auto">
        <a:xfrm>
          <a:off x="2870200" y="8743950"/>
          <a:ext cx="357188" cy="606425"/>
        </a:xfrm>
        <a:prstGeom prst="rect">
          <a:avLst/>
        </a:prstGeom>
        <a:noFill/>
        <a:ln w="7938">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17463</xdr:colOff>
      <xdr:row>51</xdr:row>
      <xdr:rowOff>0</xdr:rowOff>
    </xdr:from>
    <xdr:to>
      <xdr:col>4</xdr:col>
      <xdr:colOff>138113</xdr:colOff>
      <xdr:row>54</xdr:row>
      <xdr:rowOff>92075</xdr:rowOff>
    </xdr:to>
    <xdr:sp macro="" textlink="">
      <xdr:nvSpPr>
        <xdr:cNvPr id="402" name="Rectangle 2554"/>
        <xdr:cNvSpPr>
          <a:spLocks noChangeArrowheads="1"/>
        </xdr:cNvSpPr>
      </xdr:nvSpPr>
      <xdr:spPr bwMode="auto">
        <a:xfrm>
          <a:off x="2760663" y="8743950"/>
          <a:ext cx="120650" cy="6064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17463</xdr:colOff>
      <xdr:row>51</xdr:row>
      <xdr:rowOff>0</xdr:rowOff>
    </xdr:from>
    <xdr:to>
      <xdr:col>4</xdr:col>
      <xdr:colOff>138113</xdr:colOff>
      <xdr:row>54</xdr:row>
      <xdr:rowOff>92075</xdr:rowOff>
    </xdr:to>
    <xdr:sp macro="" textlink="">
      <xdr:nvSpPr>
        <xdr:cNvPr id="403" name="Rectangle 2555"/>
        <xdr:cNvSpPr>
          <a:spLocks noChangeArrowheads="1"/>
        </xdr:cNvSpPr>
      </xdr:nvSpPr>
      <xdr:spPr bwMode="auto">
        <a:xfrm>
          <a:off x="2760663" y="8743950"/>
          <a:ext cx="120650" cy="606425"/>
        </a:xfrm>
        <a:prstGeom prst="rect">
          <a:avLst/>
        </a:prstGeom>
        <a:noFill/>
        <a:ln w="7938">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206375</xdr:colOff>
      <xdr:row>54</xdr:row>
      <xdr:rowOff>100013</xdr:rowOff>
    </xdr:from>
    <xdr:to>
      <xdr:col>4</xdr:col>
      <xdr:colOff>381000</xdr:colOff>
      <xdr:row>54</xdr:row>
      <xdr:rowOff>153988</xdr:rowOff>
    </xdr:to>
    <xdr:sp macro="" textlink="">
      <xdr:nvSpPr>
        <xdr:cNvPr id="404" name="Rectangle 2556"/>
        <xdr:cNvSpPr>
          <a:spLocks noChangeArrowheads="1"/>
        </xdr:cNvSpPr>
      </xdr:nvSpPr>
      <xdr:spPr bwMode="auto">
        <a:xfrm>
          <a:off x="2949575" y="9358313"/>
          <a:ext cx="174625" cy="539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206375</xdr:colOff>
      <xdr:row>54</xdr:row>
      <xdr:rowOff>100013</xdr:rowOff>
    </xdr:from>
    <xdr:to>
      <xdr:col>4</xdr:col>
      <xdr:colOff>381000</xdr:colOff>
      <xdr:row>54</xdr:row>
      <xdr:rowOff>153988</xdr:rowOff>
    </xdr:to>
    <xdr:sp macro="" textlink="">
      <xdr:nvSpPr>
        <xdr:cNvPr id="405" name="Rectangle 2557"/>
        <xdr:cNvSpPr>
          <a:spLocks noChangeArrowheads="1"/>
        </xdr:cNvSpPr>
      </xdr:nvSpPr>
      <xdr:spPr bwMode="auto">
        <a:xfrm>
          <a:off x="2949575" y="9358313"/>
          <a:ext cx="174625" cy="53975"/>
        </a:xfrm>
        <a:prstGeom prst="rect">
          <a:avLst/>
        </a:prstGeom>
        <a:noFill/>
        <a:ln w="7938">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25400</xdr:colOff>
      <xdr:row>51</xdr:row>
      <xdr:rowOff>76200</xdr:rowOff>
    </xdr:from>
    <xdr:to>
      <xdr:col>4</xdr:col>
      <xdr:colOff>131763</xdr:colOff>
      <xdr:row>51</xdr:row>
      <xdr:rowOff>165100</xdr:rowOff>
    </xdr:to>
    <xdr:sp macro="" textlink="">
      <xdr:nvSpPr>
        <xdr:cNvPr id="406" name="Rectangle 2575"/>
        <xdr:cNvSpPr>
          <a:spLocks noChangeArrowheads="1"/>
        </xdr:cNvSpPr>
      </xdr:nvSpPr>
      <xdr:spPr bwMode="auto">
        <a:xfrm rot="5400000">
          <a:off x="2777332" y="8811418"/>
          <a:ext cx="88900" cy="106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sz="700">
              <a:solidFill>
                <a:srgbClr val="000000"/>
              </a:solidFill>
              <a:latin typeface="ＭＳ ゴシック" panose="020B0609070205080204" pitchFamily="49" charset="-128"/>
              <a:ea typeface="ＭＳ ゴシック" panose="020B0609070205080204" pitchFamily="49" charset="-128"/>
            </a:rPr>
            <a:t>Ｕ</a:t>
          </a:r>
          <a:endParaRPr lang="ja-JP" altLang="en-US"/>
        </a:p>
      </xdr:txBody>
    </xdr:sp>
    <xdr:clientData/>
  </xdr:twoCellAnchor>
  <xdr:twoCellAnchor>
    <xdr:from>
      <xdr:col>4</xdr:col>
      <xdr:colOff>25400</xdr:colOff>
      <xdr:row>52</xdr:row>
      <xdr:rowOff>95250</xdr:rowOff>
    </xdr:from>
    <xdr:to>
      <xdr:col>4</xdr:col>
      <xdr:colOff>131763</xdr:colOff>
      <xdr:row>53</xdr:row>
      <xdr:rowOff>12700</xdr:rowOff>
    </xdr:to>
    <xdr:sp macro="" textlink="">
      <xdr:nvSpPr>
        <xdr:cNvPr id="407" name="Rectangle 2576"/>
        <xdr:cNvSpPr>
          <a:spLocks noChangeArrowheads="1"/>
        </xdr:cNvSpPr>
      </xdr:nvSpPr>
      <xdr:spPr bwMode="auto">
        <a:xfrm rot="5400000">
          <a:off x="2777332" y="9001918"/>
          <a:ext cx="88900" cy="106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sz="700">
              <a:solidFill>
                <a:srgbClr val="000000"/>
              </a:solidFill>
              <a:latin typeface="ＭＳ ゴシック" panose="020B0609070205080204" pitchFamily="49" charset="-128"/>
              <a:ea typeface="ＭＳ ゴシック" panose="020B0609070205080204" pitchFamily="49" charset="-128"/>
            </a:rPr>
            <a:t>Ｖ</a:t>
          </a:r>
          <a:endParaRPr lang="ja-JP" altLang="en-US"/>
        </a:p>
      </xdr:txBody>
    </xdr:sp>
    <xdr:clientData/>
  </xdr:twoCellAnchor>
  <xdr:twoCellAnchor>
    <xdr:from>
      <xdr:col>4</xdr:col>
      <xdr:colOff>25400</xdr:colOff>
      <xdr:row>53</xdr:row>
      <xdr:rowOff>95250</xdr:rowOff>
    </xdr:from>
    <xdr:to>
      <xdr:col>4</xdr:col>
      <xdr:colOff>131763</xdr:colOff>
      <xdr:row>54</xdr:row>
      <xdr:rowOff>12700</xdr:rowOff>
    </xdr:to>
    <xdr:sp macro="" textlink="">
      <xdr:nvSpPr>
        <xdr:cNvPr id="408" name="Rectangle 2577"/>
        <xdr:cNvSpPr>
          <a:spLocks noChangeArrowheads="1"/>
        </xdr:cNvSpPr>
      </xdr:nvSpPr>
      <xdr:spPr bwMode="auto">
        <a:xfrm rot="5400000">
          <a:off x="2777332" y="9173368"/>
          <a:ext cx="88900" cy="106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sz="700">
              <a:solidFill>
                <a:srgbClr val="000000"/>
              </a:solidFill>
              <a:latin typeface="ＭＳ ゴシック" panose="020B0609070205080204" pitchFamily="49" charset="-128"/>
              <a:ea typeface="ＭＳ ゴシック" panose="020B0609070205080204" pitchFamily="49" charset="-128"/>
            </a:rPr>
            <a:t>Ｗ</a:t>
          </a:r>
          <a:endParaRPr lang="ja-JP" altLang="en-US"/>
        </a:p>
      </xdr:txBody>
    </xdr:sp>
    <xdr:clientData/>
  </xdr:twoCellAnchor>
  <xdr:twoCellAnchor>
    <xdr:from>
      <xdr:col>4</xdr:col>
      <xdr:colOff>457200</xdr:colOff>
      <xdr:row>51</xdr:row>
      <xdr:rowOff>0</xdr:rowOff>
    </xdr:from>
    <xdr:to>
      <xdr:col>4</xdr:col>
      <xdr:colOff>577850</xdr:colOff>
      <xdr:row>54</xdr:row>
      <xdr:rowOff>92075</xdr:rowOff>
    </xdr:to>
    <xdr:sp macro="" textlink="">
      <xdr:nvSpPr>
        <xdr:cNvPr id="409" name="Rectangle 2587"/>
        <xdr:cNvSpPr>
          <a:spLocks noChangeArrowheads="1"/>
        </xdr:cNvSpPr>
      </xdr:nvSpPr>
      <xdr:spPr bwMode="auto">
        <a:xfrm>
          <a:off x="3200400" y="8743950"/>
          <a:ext cx="120650" cy="6064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457200</xdr:colOff>
      <xdr:row>51</xdr:row>
      <xdr:rowOff>0</xdr:rowOff>
    </xdr:from>
    <xdr:to>
      <xdr:col>4</xdr:col>
      <xdr:colOff>577850</xdr:colOff>
      <xdr:row>54</xdr:row>
      <xdr:rowOff>92075</xdr:rowOff>
    </xdr:to>
    <xdr:sp macro="" textlink="">
      <xdr:nvSpPr>
        <xdr:cNvPr id="410" name="Rectangle 2588"/>
        <xdr:cNvSpPr>
          <a:spLocks noChangeArrowheads="1"/>
        </xdr:cNvSpPr>
      </xdr:nvSpPr>
      <xdr:spPr bwMode="auto">
        <a:xfrm>
          <a:off x="3200400" y="8743950"/>
          <a:ext cx="120650" cy="606425"/>
        </a:xfrm>
        <a:prstGeom prst="rect">
          <a:avLst/>
        </a:prstGeom>
        <a:noFill/>
        <a:ln w="7938">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461963</xdr:colOff>
      <xdr:row>51</xdr:row>
      <xdr:rowOff>69850</xdr:rowOff>
    </xdr:from>
    <xdr:to>
      <xdr:col>4</xdr:col>
      <xdr:colOff>568325</xdr:colOff>
      <xdr:row>51</xdr:row>
      <xdr:rowOff>158750</xdr:rowOff>
    </xdr:to>
    <xdr:sp macro="" textlink="">
      <xdr:nvSpPr>
        <xdr:cNvPr id="411" name="Rectangle 2589"/>
        <xdr:cNvSpPr>
          <a:spLocks noChangeArrowheads="1"/>
        </xdr:cNvSpPr>
      </xdr:nvSpPr>
      <xdr:spPr bwMode="auto">
        <a:xfrm rot="16200000">
          <a:off x="3213894" y="8805069"/>
          <a:ext cx="88900" cy="106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sz="700">
              <a:solidFill>
                <a:srgbClr val="000000"/>
              </a:solidFill>
              <a:latin typeface="ＭＳ ゴシック" panose="020B0609070205080204" pitchFamily="49" charset="-128"/>
              <a:ea typeface="ＭＳ ゴシック" panose="020B0609070205080204" pitchFamily="49" charset="-128"/>
            </a:rPr>
            <a:t>Ｕ</a:t>
          </a:r>
          <a:endParaRPr lang="ja-JP" altLang="en-US"/>
        </a:p>
      </xdr:txBody>
    </xdr:sp>
    <xdr:clientData/>
  </xdr:twoCellAnchor>
  <xdr:twoCellAnchor>
    <xdr:from>
      <xdr:col>4</xdr:col>
      <xdr:colOff>461963</xdr:colOff>
      <xdr:row>52</xdr:row>
      <xdr:rowOff>88900</xdr:rowOff>
    </xdr:from>
    <xdr:to>
      <xdr:col>4</xdr:col>
      <xdr:colOff>568325</xdr:colOff>
      <xdr:row>53</xdr:row>
      <xdr:rowOff>6350</xdr:rowOff>
    </xdr:to>
    <xdr:sp macro="" textlink="">
      <xdr:nvSpPr>
        <xdr:cNvPr id="412" name="Rectangle 2590"/>
        <xdr:cNvSpPr>
          <a:spLocks noChangeArrowheads="1"/>
        </xdr:cNvSpPr>
      </xdr:nvSpPr>
      <xdr:spPr bwMode="auto">
        <a:xfrm rot="16200000">
          <a:off x="3213894" y="8995569"/>
          <a:ext cx="88900" cy="106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sz="700">
              <a:solidFill>
                <a:srgbClr val="000000"/>
              </a:solidFill>
              <a:latin typeface="ＭＳ ゴシック" panose="020B0609070205080204" pitchFamily="49" charset="-128"/>
              <a:ea typeface="ＭＳ ゴシック" panose="020B0609070205080204" pitchFamily="49" charset="-128"/>
            </a:rPr>
            <a:t>Ｖ</a:t>
          </a:r>
          <a:endParaRPr lang="ja-JP" altLang="en-US"/>
        </a:p>
      </xdr:txBody>
    </xdr:sp>
    <xdr:clientData/>
  </xdr:twoCellAnchor>
  <xdr:twoCellAnchor>
    <xdr:from>
      <xdr:col>4</xdr:col>
      <xdr:colOff>461963</xdr:colOff>
      <xdr:row>53</xdr:row>
      <xdr:rowOff>98425</xdr:rowOff>
    </xdr:from>
    <xdr:to>
      <xdr:col>4</xdr:col>
      <xdr:colOff>568325</xdr:colOff>
      <xdr:row>54</xdr:row>
      <xdr:rowOff>15875</xdr:rowOff>
    </xdr:to>
    <xdr:sp macro="" textlink="">
      <xdr:nvSpPr>
        <xdr:cNvPr id="413" name="Rectangle 2591"/>
        <xdr:cNvSpPr>
          <a:spLocks noChangeArrowheads="1"/>
        </xdr:cNvSpPr>
      </xdr:nvSpPr>
      <xdr:spPr bwMode="auto">
        <a:xfrm rot="16200000">
          <a:off x="3213894" y="9176544"/>
          <a:ext cx="88900" cy="106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sz="700">
              <a:solidFill>
                <a:srgbClr val="000000"/>
              </a:solidFill>
              <a:latin typeface="ＭＳ ゴシック" panose="020B0609070205080204" pitchFamily="49" charset="-128"/>
              <a:ea typeface="ＭＳ ゴシック" panose="020B0609070205080204" pitchFamily="49" charset="-128"/>
            </a:rPr>
            <a:t>Ｗ</a:t>
          </a:r>
          <a:endParaRPr lang="ja-JP" altLang="en-US"/>
        </a:p>
      </xdr:txBody>
    </xdr:sp>
    <xdr:clientData/>
  </xdr:twoCellAnchor>
  <xdr:twoCellAnchor>
    <xdr:from>
      <xdr:col>4</xdr:col>
      <xdr:colOff>331788</xdr:colOff>
      <xdr:row>49</xdr:row>
      <xdr:rowOff>115888</xdr:rowOff>
    </xdr:from>
    <xdr:to>
      <xdr:col>4</xdr:col>
      <xdr:colOff>438150</xdr:colOff>
      <xdr:row>50</xdr:row>
      <xdr:rowOff>133350</xdr:rowOff>
    </xdr:to>
    <xdr:sp macro="" textlink="">
      <xdr:nvSpPr>
        <xdr:cNvPr id="414" name="Rectangle 2594"/>
        <xdr:cNvSpPr>
          <a:spLocks noChangeArrowheads="1"/>
        </xdr:cNvSpPr>
      </xdr:nvSpPr>
      <xdr:spPr bwMode="auto">
        <a:xfrm>
          <a:off x="3074988" y="8516938"/>
          <a:ext cx="106362" cy="18891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593725</xdr:colOff>
      <xdr:row>52</xdr:row>
      <xdr:rowOff>87313</xdr:rowOff>
    </xdr:from>
    <xdr:to>
      <xdr:col>4</xdr:col>
      <xdr:colOff>646113</xdr:colOff>
      <xdr:row>52</xdr:row>
      <xdr:rowOff>169863</xdr:rowOff>
    </xdr:to>
    <xdr:sp macro="" textlink="">
      <xdr:nvSpPr>
        <xdr:cNvPr id="415" name="Rectangle 2578"/>
        <xdr:cNvSpPr>
          <a:spLocks noChangeArrowheads="1"/>
        </xdr:cNvSpPr>
      </xdr:nvSpPr>
      <xdr:spPr bwMode="auto">
        <a:xfrm>
          <a:off x="3336925" y="9002713"/>
          <a:ext cx="52388" cy="82550"/>
        </a:xfrm>
        <a:prstGeom prst="rect">
          <a:avLst/>
        </a:prstGeom>
        <a:solidFill>
          <a:schemeClr val="bg1"/>
        </a:solidFill>
        <a:ln w="9525">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593725</xdr:colOff>
      <xdr:row>53</xdr:row>
      <xdr:rowOff>96838</xdr:rowOff>
    </xdr:from>
    <xdr:to>
      <xdr:col>4</xdr:col>
      <xdr:colOff>646113</xdr:colOff>
      <xdr:row>54</xdr:row>
      <xdr:rowOff>9525</xdr:rowOff>
    </xdr:to>
    <xdr:sp macro="" textlink="">
      <xdr:nvSpPr>
        <xdr:cNvPr id="416" name="Rectangle 2580"/>
        <xdr:cNvSpPr>
          <a:spLocks noChangeArrowheads="1"/>
        </xdr:cNvSpPr>
      </xdr:nvSpPr>
      <xdr:spPr bwMode="auto">
        <a:xfrm>
          <a:off x="3336925" y="9183688"/>
          <a:ext cx="52388" cy="84137"/>
        </a:xfrm>
        <a:prstGeom prst="rect">
          <a:avLst/>
        </a:prstGeom>
        <a:solidFill>
          <a:schemeClr val="bg1"/>
        </a:solidFill>
        <a:ln w="9525">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4</xdr:col>
      <xdr:colOff>593725</xdr:colOff>
      <xdr:row>51</xdr:row>
      <xdr:rowOff>76200</xdr:rowOff>
    </xdr:from>
    <xdr:to>
      <xdr:col>4</xdr:col>
      <xdr:colOff>646113</xdr:colOff>
      <xdr:row>51</xdr:row>
      <xdr:rowOff>158750</xdr:rowOff>
    </xdr:to>
    <xdr:sp macro="" textlink="">
      <xdr:nvSpPr>
        <xdr:cNvPr id="417" name="Rectangle 2582"/>
        <xdr:cNvSpPr>
          <a:spLocks noChangeArrowheads="1"/>
        </xdr:cNvSpPr>
      </xdr:nvSpPr>
      <xdr:spPr bwMode="auto">
        <a:xfrm>
          <a:off x="3336925" y="8820150"/>
          <a:ext cx="52388" cy="82550"/>
        </a:xfrm>
        <a:prstGeom prst="rect">
          <a:avLst/>
        </a:prstGeom>
        <a:solidFill>
          <a:schemeClr val="bg1"/>
        </a:solidFill>
        <a:ln w="9525">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3</xdr:col>
      <xdr:colOff>171451</xdr:colOff>
      <xdr:row>50</xdr:row>
      <xdr:rowOff>100013</xdr:rowOff>
    </xdr:from>
    <xdr:to>
      <xdr:col>3</xdr:col>
      <xdr:colOff>415926</xdr:colOff>
      <xdr:row>54</xdr:row>
      <xdr:rowOff>112713</xdr:rowOff>
    </xdr:to>
    <xdr:grpSp>
      <xdr:nvGrpSpPr>
        <xdr:cNvPr id="418" name="Group 2596"/>
        <xdr:cNvGrpSpPr>
          <a:grpSpLocks/>
        </xdr:cNvGrpSpPr>
      </xdr:nvGrpSpPr>
      <xdr:grpSpPr bwMode="auto">
        <a:xfrm>
          <a:off x="2228851" y="8672513"/>
          <a:ext cx="244475" cy="698500"/>
          <a:chOff x="3174" y="5746"/>
          <a:chExt cx="154" cy="440"/>
        </a:xfrm>
      </xdr:grpSpPr>
      <xdr:sp macro="" textlink="">
        <xdr:nvSpPr>
          <xdr:cNvPr id="419" name="Oval 2597"/>
          <xdr:cNvSpPr>
            <a:spLocks noChangeArrowheads="1"/>
          </xdr:cNvSpPr>
        </xdr:nvSpPr>
        <xdr:spPr bwMode="auto">
          <a:xfrm rot="5400000" flipH="1" flipV="1">
            <a:off x="3196" y="5897"/>
            <a:ext cx="122" cy="128"/>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20" name="Rectangle 2598"/>
          <xdr:cNvSpPr>
            <a:spLocks noChangeArrowheads="1"/>
          </xdr:cNvSpPr>
        </xdr:nvSpPr>
        <xdr:spPr bwMode="auto">
          <a:xfrm rot="5400000" flipH="1" flipV="1">
            <a:off x="3195" y="5744"/>
            <a:ext cx="123" cy="128"/>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21" name="AutoShape 2599"/>
          <xdr:cNvSpPr>
            <a:spLocks noChangeArrowheads="1"/>
          </xdr:cNvSpPr>
        </xdr:nvSpPr>
        <xdr:spPr bwMode="auto">
          <a:xfrm rot="10800000" flipH="1" flipV="1">
            <a:off x="3174" y="6058"/>
            <a:ext cx="154" cy="128"/>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3</xdr:col>
      <xdr:colOff>57150</xdr:colOff>
      <xdr:row>47</xdr:row>
      <xdr:rowOff>4763</xdr:rowOff>
    </xdr:from>
    <xdr:to>
      <xdr:col>5</xdr:col>
      <xdr:colOff>590550</xdr:colOff>
      <xdr:row>55</xdr:row>
      <xdr:rowOff>157163</xdr:rowOff>
    </xdr:to>
    <xdr:sp macro="" textlink="">
      <xdr:nvSpPr>
        <xdr:cNvPr id="422" name="Rectangle 2620"/>
        <xdr:cNvSpPr>
          <a:spLocks noChangeArrowheads="1"/>
        </xdr:cNvSpPr>
      </xdr:nvSpPr>
      <xdr:spPr bwMode="auto">
        <a:xfrm>
          <a:off x="2114550" y="8062913"/>
          <a:ext cx="1905000" cy="1524000"/>
        </a:xfrm>
        <a:prstGeom prst="rect">
          <a:avLst/>
        </a:prstGeom>
        <a:noFill/>
        <a:ln w="9525" algn="ctr">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3</xdr:col>
      <xdr:colOff>19050</xdr:colOff>
      <xdr:row>46</xdr:row>
      <xdr:rowOff>138113</xdr:rowOff>
    </xdr:from>
    <xdr:to>
      <xdr:col>4</xdr:col>
      <xdr:colOff>339725</xdr:colOff>
      <xdr:row>48</xdr:row>
      <xdr:rowOff>61913</xdr:rowOff>
    </xdr:to>
    <xdr:sp macro="" textlink="">
      <xdr:nvSpPr>
        <xdr:cNvPr id="423" name="AutoShape 2537"/>
        <xdr:cNvSpPr>
          <a:spLocks noChangeArrowheads="1"/>
        </xdr:cNvSpPr>
      </xdr:nvSpPr>
      <xdr:spPr bwMode="auto">
        <a:xfrm>
          <a:off x="2076450" y="8024813"/>
          <a:ext cx="1006475" cy="266700"/>
        </a:xfrm>
        <a:prstGeom prst="roundRect">
          <a:avLst>
            <a:gd name="adj" fmla="val 16667"/>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en-US" altLang="ja-JP" u="sng"/>
            <a:t>【</a:t>
          </a:r>
          <a:r>
            <a:rPr lang="ja-JP" altLang="en-US" u="sng"/>
            <a:t>平面図</a:t>
          </a:r>
          <a:r>
            <a:rPr lang="en-US" altLang="ja-JP" u="sng"/>
            <a:t>】</a:t>
          </a:r>
        </a:p>
      </xdr:txBody>
    </xdr:sp>
    <xdr:clientData/>
  </xdr:twoCellAnchor>
  <xdr:twoCellAnchor>
    <xdr:from>
      <xdr:col>4</xdr:col>
      <xdr:colOff>666750</xdr:colOff>
      <xdr:row>48</xdr:row>
      <xdr:rowOff>74613</xdr:rowOff>
    </xdr:from>
    <xdr:to>
      <xdr:col>5</xdr:col>
      <xdr:colOff>407988</xdr:colOff>
      <xdr:row>49</xdr:row>
      <xdr:rowOff>119063</xdr:rowOff>
    </xdr:to>
    <xdr:sp macro="" textlink="">
      <xdr:nvSpPr>
        <xdr:cNvPr id="424" name="AutoShape 2627"/>
        <xdr:cNvSpPr>
          <a:spLocks/>
        </xdr:cNvSpPr>
      </xdr:nvSpPr>
      <xdr:spPr bwMode="auto">
        <a:xfrm>
          <a:off x="3409950" y="8304213"/>
          <a:ext cx="427038" cy="215900"/>
        </a:xfrm>
        <a:prstGeom prst="borderCallout2">
          <a:avLst>
            <a:gd name="adj1" fmla="val 52940"/>
            <a:gd name="adj2" fmla="val -17843"/>
            <a:gd name="adj3" fmla="val 52940"/>
            <a:gd name="adj4" fmla="val -28995"/>
            <a:gd name="adj5" fmla="val 191176"/>
            <a:gd name="adj6" fmla="val -46097"/>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en-US" altLang="ja-JP" sz="1000"/>
            <a:t>VCT</a:t>
          </a:r>
        </a:p>
      </xdr:txBody>
    </xdr:sp>
    <xdr:clientData/>
  </xdr:twoCellAnchor>
  <xdr:twoCellAnchor>
    <xdr:from>
      <xdr:col>3</xdr:col>
      <xdr:colOff>103188</xdr:colOff>
      <xdr:row>50</xdr:row>
      <xdr:rowOff>23813</xdr:rowOff>
    </xdr:from>
    <xdr:to>
      <xdr:col>3</xdr:col>
      <xdr:colOff>484188</xdr:colOff>
      <xdr:row>55</xdr:row>
      <xdr:rowOff>4763</xdr:rowOff>
    </xdr:to>
    <xdr:sp macro="" textlink="">
      <xdr:nvSpPr>
        <xdr:cNvPr id="425" name="AutoShape 2641"/>
        <xdr:cNvSpPr>
          <a:spLocks noChangeArrowheads="1"/>
        </xdr:cNvSpPr>
      </xdr:nvSpPr>
      <xdr:spPr bwMode="auto">
        <a:xfrm rot="5400000" flipH="1" flipV="1">
          <a:off x="1931988" y="8824913"/>
          <a:ext cx="838200" cy="381000"/>
        </a:xfrm>
        <a:prstGeom prst="roundRect">
          <a:avLst>
            <a:gd name="adj" fmla="val 16667"/>
          </a:avLst>
        </a:prstGeom>
        <a:noFill/>
        <a:ln w="38100" algn="ctr">
          <a:solidFill>
            <a:schemeClr val="bg2"/>
          </a:solidFill>
          <a:prstDash val="sysDot"/>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3</xdr:col>
      <xdr:colOff>635000</xdr:colOff>
      <xdr:row>51</xdr:row>
      <xdr:rowOff>76220</xdr:rowOff>
    </xdr:from>
    <xdr:to>
      <xdr:col>4</xdr:col>
      <xdr:colOff>1588</xdr:colOff>
      <xdr:row>54</xdr:row>
      <xdr:rowOff>9546</xdr:rowOff>
    </xdr:to>
    <xdr:grpSp>
      <xdr:nvGrpSpPr>
        <xdr:cNvPr id="426" name="Group 2672"/>
        <xdr:cNvGrpSpPr>
          <a:grpSpLocks/>
        </xdr:cNvGrpSpPr>
      </xdr:nvGrpSpPr>
      <xdr:grpSpPr bwMode="auto">
        <a:xfrm>
          <a:off x="2692400" y="8820170"/>
          <a:ext cx="52388" cy="447676"/>
          <a:chOff x="1787" y="5508"/>
          <a:chExt cx="33" cy="282"/>
        </a:xfrm>
      </xdr:grpSpPr>
      <xdr:sp macro="" textlink="">
        <xdr:nvSpPr>
          <xdr:cNvPr id="427" name="Rectangle 2566"/>
          <xdr:cNvSpPr>
            <a:spLocks noChangeArrowheads="1"/>
          </xdr:cNvSpPr>
        </xdr:nvSpPr>
        <xdr:spPr bwMode="auto">
          <a:xfrm>
            <a:off x="1787" y="5623"/>
            <a:ext cx="33" cy="52"/>
          </a:xfrm>
          <a:prstGeom prst="rect">
            <a:avLst/>
          </a:prstGeom>
          <a:solidFill>
            <a:schemeClr val="bg1"/>
          </a:solidFill>
          <a:ln w="9525">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28" name="Rectangle 2567"/>
          <xdr:cNvSpPr>
            <a:spLocks noChangeArrowheads="1"/>
          </xdr:cNvSpPr>
        </xdr:nvSpPr>
        <xdr:spPr bwMode="auto">
          <a:xfrm>
            <a:off x="1787" y="5623"/>
            <a:ext cx="33" cy="52"/>
          </a:xfrm>
          <a:prstGeom prst="rect">
            <a:avLst/>
          </a:prstGeom>
          <a:solidFill>
            <a:schemeClr val="bg1"/>
          </a:solidFill>
          <a:ln w="7938">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29" name="Rectangle 2568"/>
          <xdr:cNvSpPr>
            <a:spLocks noChangeArrowheads="1"/>
          </xdr:cNvSpPr>
        </xdr:nvSpPr>
        <xdr:spPr bwMode="auto">
          <a:xfrm>
            <a:off x="1787" y="5508"/>
            <a:ext cx="33" cy="52"/>
          </a:xfrm>
          <a:prstGeom prst="rect">
            <a:avLst/>
          </a:prstGeom>
          <a:solidFill>
            <a:schemeClr val="bg1"/>
          </a:solidFill>
          <a:ln w="9525">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30" name="Rectangle 2569"/>
          <xdr:cNvSpPr>
            <a:spLocks noChangeArrowheads="1"/>
          </xdr:cNvSpPr>
        </xdr:nvSpPr>
        <xdr:spPr bwMode="auto">
          <a:xfrm>
            <a:off x="1787" y="5508"/>
            <a:ext cx="33" cy="52"/>
          </a:xfrm>
          <a:prstGeom prst="rect">
            <a:avLst/>
          </a:prstGeom>
          <a:solidFill>
            <a:schemeClr val="bg1"/>
          </a:solidFill>
          <a:ln w="7938">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31" name="Rectangle 2570"/>
          <xdr:cNvSpPr>
            <a:spLocks noChangeArrowheads="1"/>
          </xdr:cNvSpPr>
        </xdr:nvSpPr>
        <xdr:spPr bwMode="auto">
          <a:xfrm>
            <a:off x="1787" y="5737"/>
            <a:ext cx="33" cy="53"/>
          </a:xfrm>
          <a:prstGeom prst="rect">
            <a:avLst/>
          </a:prstGeom>
          <a:solidFill>
            <a:schemeClr val="bg1"/>
          </a:solidFill>
          <a:ln w="9525">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32" name="Rectangle 2571"/>
          <xdr:cNvSpPr>
            <a:spLocks noChangeArrowheads="1"/>
          </xdr:cNvSpPr>
        </xdr:nvSpPr>
        <xdr:spPr bwMode="auto">
          <a:xfrm>
            <a:off x="1787" y="5737"/>
            <a:ext cx="33" cy="53"/>
          </a:xfrm>
          <a:prstGeom prst="rect">
            <a:avLst/>
          </a:prstGeom>
          <a:solidFill>
            <a:schemeClr val="bg1"/>
          </a:solidFill>
          <a:ln w="7938">
            <a:solidFill>
              <a:schemeClr val="tx1"/>
            </a:solidFill>
            <a:miter lim="800000"/>
            <a:headEnd/>
            <a:tailEnd/>
          </a:ln>
        </xdr:spPr>
        <xdr:txBody>
          <a:bodyPr wrap="square"/>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2</xdr:col>
      <xdr:colOff>247650</xdr:colOff>
      <xdr:row>46</xdr:row>
      <xdr:rowOff>103188</xdr:rowOff>
    </xdr:from>
    <xdr:to>
      <xdr:col>2</xdr:col>
      <xdr:colOff>674688</xdr:colOff>
      <xdr:row>47</xdr:row>
      <xdr:rowOff>147638</xdr:rowOff>
    </xdr:to>
    <xdr:sp macro="" textlink="">
      <xdr:nvSpPr>
        <xdr:cNvPr id="433" name="AutoShape 2624"/>
        <xdr:cNvSpPr>
          <a:spLocks/>
        </xdr:cNvSpPr>
      </xdr:nvSpPr>
      <xdr:spPr bwMode="auto">
        <a:xfrm>
          <a:off x="1619250" y="7989888"/>
          <a:ext cx="427038" cy="215900"/>
        </a:xfrm>
        <a:prstGeom prst="borderCallout2">
          <a:avLst>
            <a:gd name="adj1" fmla="val 52940"/>
            <a:gd name="adj2" fmla="val -17843"/>
            <a:gd name="adj3" fmla="val 52940"/>
            <a:gd name="adj4" fmla="val -62083"/>
            <a:gd name="adj5" fmla="val 117648"/>
            <a:gd name="adj6" fmla="val -89593"/>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en-US" altLang="ja-JP" sz="1000"/>
            <a:t>VCT</a:t>
          </a:r>
        </a:p>
      </xdr:txBody>
    </xdr:sp>
    <xdr:clientData/>
  </xdr:twoCellAnchor>
  <xdr:twoCellAnchor>
    <xdr:from>
      <xdr:col>2</xdr:col>
      <xdr:colOff>247650</xdr:colOff>
      <xdr:row>44</xdr:row>
      <xdr:rowOff>138113</xdr:rowOff>
    </xdr:from>
    <xdr:to>
      <xdr:col>3</xdr:col>
      <xdr:colOff>323850</xdr:colOff>
      <xdr:row>45</xdr:row>
      <xdr:rowOff>144463</xdr:rowOff>
    </xdr:to>
    <xdr:sp macro="" textlink="">
      <xdr:nvSpPr>
        <xdr:cNvPr id="434" name="AutoShape 2625"/>
        <xdr:cNvSpPr>
          <a:spLocks/>
        </xdr:cNvSpPr>
      </xdr:nvSpPr>
      <xdr:spPr bwMode="auto">
        <a:xfrm>
          <a:off x="1619250" y="7681913"/>
          <a:ext cx="762000" cy="177800"/>
        </a:xfrm>
        <a:prstGeom prst="borderCallout2">
          <a:avLst>
            <a:gd name="adj1" fmla="val 64287"/>
            <a:gd name="adj2" fmla="val -10000"/>
            <a:gd name="adj3" fmla="val 64287"/>
            <a:gd name="adj4" fmla="val -38958"/>
            <a:gd name="adj5" fmla="val -125000"/>
            <a:gd name="adj6" fmla="val -69792"/>
          </a:avLst>
        </a:prstGeom>
        <a:solidFill>
          <a:srgbClr val="FFFFFF"/>
        </a:solidFill>
        <a:ln w="12700" algn="ctr">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r>
            <a:rPr lang="ja-JP" altLang="en-US" sz="1000"/>
            <a:t>区分開閉器</a:t>
          </a:r>
        </a:p>
      </xdr:txBody>
    </xdr:sp>
    <xdr:clientData/>
  </xdr:twoCellAnchor>
  <xdr:twoCellAnchor>
    <xdr:from>
      <xdr:col>0</xdr:col>
      <xdr:colOff>312734</xdr:colOff>
      <xdr:row>47</xdr:row>
      <xdr:rowOff>57216</xdr:rowOff>
    </xdr:from>
    <xdr:to>
      <xdr:col>1</xdr:col>
      <xdr:colOff>87310</xdr:colOff>
      <xdr:row>48</xdr:row>
      <xdr:rowOff>25467</xdr:rowOff>
    </xdr:to>
    <xdr:grpSp>
      <xdr:nvGrpSpPr>
        <xdr:cNvPr id="435" name="Group 2615"/>
        <xdr:cNvGrpSpPr>
          <a:grpSpLocks/>
        </xdr:cNvGrpSpPr>
      </xdr:nvGrpSpPr>
      <xdr:grpSpPr bwMode="auto">
        <a:xfrm flipH="1">
          <a:off x="312734" y="8115366"/>
          <a:ext cx="460376" cy="139701"/>
          <a:chOff x="773" y="5794"/>
          <a:chExt cx="290" cy="88"/>
        </a:xfrm>
      </xdr:grpSpPr>
      <xdr:sp macro="" textlink="">
        <xdr:nvSpPr>
          <xdr:cNvPr id="436" name="Oval 2616"/>
          <xdr:cNvSpPr>
            <a:spLocks noChangeArrowheads="1"/>
          </xdr:cNvSpPr>
        </xdr:nvSpPr>
        <xdr:spPr bwMode="auto">
          <a:xfrm rot="5400000" flipH="1" flipV="1">
            <a:off x="875" y="5800"/>
            <a:ext cx="82" cy="80"/>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37" name="Rectangle 2617"/>
          <xdr:cNvSpPr>
            <a:spLocks noChangeArrowheads="1"/>
          </xdr:cNvSpPr>
        </xdr:nvSpPr>
        <xdr:spPr bwMode="auto">
          <a:xfrm rot="5400000" flipH="1" flipV="1">
            <a:off x="771" y="5801"/>
            <a:ext cx="83" cy="80"/>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38" name="AutoShape 2618"/>
          <xdr:cNvSpPr>
            <a:spLocks noChangeArrowheads="1"/>
          </xdr:cNvSpPr>
        </xdr:nvSpPr>
        <xdr:spPr bwMode="auto">
          <a:xfrm rot="10800000" flipH="1" flipV="1">
            <a:off x="967" y="5794"/>
            <a:ext cx="96" cy="86"/>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0</xdr:col>
      <xdr:colOff>238125</xdr:colOff>
      <xdr:row>47</xdr:row>
      <xdr:rowOff>4763</xdr:rowOff>
    </xdr:from>
    <xdr:to>
      <xdr:col>1</xdr:col>
      <xdr:colOff>161925</xdr:colOff>
      <xdr:row>48</xdr:row>
      <xdr:rowOff>80963</xdr:rowOff>
    </xdr:to>
    <xdr:sp macro="" textlink="">
      <xdr:nvSpPr>
        <xdr:cNvPr id="439" name="AutoShape 2676"/>
        <xdr:cNvSpPr>
          <a:spLocks noChangeArrowheads="1"/>
        </xdr:cNvSpPr>
      </xdr:nvSpPr>
      <xdr:spPr bwMode="auto">
        <a:xfrm>
          <a:off x="238125" y="8062913"/>
          <a:ext cx="609600" cy="247650"/>
        </a:xfrm>
        <a:prstGeom prst="roundRect">
          <a:avLst>
            <a:gd name="adj" fmla="val 16667"/>
          </a:avLst>
        </a:prstGeom>
        <a:noFill/>
        <a:ln w="38100" algn="ctr">
          <a:solidFill>
            <a:schemeClr val="bg2"/>
          </a:solidFill>
          <a:prstDash val="sysDot"/>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2</xdr:col>
      <xdr:colOff>114300</xdr:colOff>
      <xdr:row>53</xdr:row>
      <xdr:rowOff>26988</xdr:rowOff>
    </xdr:from>
    <xdr:to>
      <xdr:col>2</xdr:col>
      <xdr:colOff>241300</xdr:colOff>
      <xdr:row>53</xdr:row>
      <xdr:rowOff>157163</xdr:rowOff>
    </xdr:to>
    <xdr:sp macro="" textlink="">
      <xdr:nvSpPr>
        <xdr:cNvPr id="440" name="Oval 2679"/>
        <xdr:cNvSpPr>
          <a:spLocks noChangeArrowheads="1"/>
        </xdr:cNvSpPr>
      </xdr:nvSpPr>
      <xdr:spPr bwMode="auto">
        <a:xfrm rot="16200000" flipV="1">
          <a:off x="1484312" y="9115426"/>
          <a:ext cx="130175" cy="127000"/>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1</xdr:col>
      <xdr:colOff>628650</xdr:colOff>
      <xdr:row>53</xdr:row>
      <xdr:rowOff>26988</xdr:rowOff>
    </xdr:from>
    <xdr:to>
      <xdr:col>2</xdr:col>
      <xdr:colOff>69850</xdr:colOff>
      <xdr:row>53</xdr:row>
      <xdr:rowOff>158750</xdr:rowOff>
    </xdr:to>
    <xdr:sp macro="" textlink="">
      <xdr:nvSpPr>
        <xdr:cNvPr id="441" name="Rectangle 2680"/>
        <xdr:cNvSpPr>
          <a:spLocks noChangeArrowheads="1"/>
        </xdr:cNvSpPr>
      </xdr:nvSpPr>
      <xdr:spPr bwMode="auto">
        <a:xfrm rot="16200000" flipV="1">
          <a:off x="1312069" y="9116219"/>
          <a:ext cx="131762" cy="127000"/>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2</xdr:col>
      <xdr:colOff>271463</xdr:colOff>
      <xdr:row>53</xdr:row>
      <xdr:rowOff>19050</xdr:rowOff>
    </xdr:from>
    <xdr:to>
      <xdr:col>2</xdr:col>
      <xdr:colOff>423863</xdr:colOff>
      <xdr:row>53</xdr:row>
      <xdr:rowOff>155575</xdr:rowOff>
    </xdr:to>
    <xdr:sp macro="" textlink="">
      <xdr:nvSpPr>
        <xdr:cNvPr id="442" name="AutoShape 2681"/>
        <xdr:cNvSpPr>
          <a:spLocks noChangeArrowheads="1"/>
        </xdr:cNvSpPr>
      </xdr:nvSpPr>
      <xdr:spPr bwMode="auto">
        <a:xfrm rot="10800000" flipV="1">
          <a:off x="1643063" y="9105900"/>
          <a:ext cx="152400" cy="136525"/>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1</xdr:col>
      <xdr:colOff>561975</xdr:colOff>
      <xdr:row>52</xdr:row>
      <xdr:rowOff>138113</xdr:rowOff>
    </xdr:from>
    <xdr:to>
      <xdr:col>2</xdr:col>
      <xdr:colOff>485775</xdr:colOff>
      <xdr:row>54</xdr:row>
      <xdr:rowOff>42863</xdr:rowOff>
    </xdr:to>
    <xdr:sp macro="" textlink="">
      <xdr:nvSpPr>
        <xdr:cNvPr id="443" name="AutoShape 2682"/>
        <xdr:cNvSpPr>
          <a:spLocks noChangeArrowheads="1"/>
        </xdr:cNvSpPr>
      </xdr:nvSpPr>
      <xdr:spPr bwMode="auto">
        <a:xfrm>
          <a:off x="1247775" y="9053513"/>
          <a:ext cx="609600" cy="247650"/>
        </a:xfrm>
        <a:prstGeom prst="roundRect">
          <a:avLst>
            <a:gd name="adj" fmla="val 16667"/>
          </a:avLst>
        </a:prstGeom>
        <a:noFill/>
        <a:ln w="38100" algn="ctr">
          <a:solidFill>
            <a:schemeClr val="bg2"/>
          </a:solidFill>
          <a:prstDash val="sysDot"/>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editAs="oneCell">
    <xdr:from>
      <xdr:col>4</xdr:col>
      <xdr:colOff>150813</xdr:colOff>
      <xdr:row>49</xdr:row>
      <xdr:rowOff>4763</xdr:rowOff>
    </xdr:from>
    <xdr:to>
      <xdr:col>4</xdr:col>
      <xdr:colOff>455613</xdr:colOff>
      <xdr:row>50</xdr:row>
      <xdr:rowOff>138113</xdr:rowOff>
    </xdr:to>
    <xdr:pic>
      <xdr:nvPicPr>
        <xdr:cNvPr id="444" name="Picture 274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94013" y="8405813"/>
          <a:ext cx="304800" cy="3048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7</xdr:col>
      <xdr:colOff>552450</xdr:colOff>
      <xdr:row>51</xdr:row>
      <xdr:rowOff>80963</xdr:rowOff>
    </xdr:from>
    <xdr:to>
      <xdr:col>8</xdr:col>
      <xdr:colOff>95250</xdr:colOff>
      <xdr:row>52</xdr:row>
      <xdr:rowOff>138113</xdr:rowOff>
    </xdr:to>
    <xdr:pic>
      <xdr:nvPicPr>
        <xdr:cNvPr id="445" name="Picture 274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53050" y="8824913"/>
          <a:ext cx="228600" cy="2286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95250</xdr:colOff>
      <xdr:row>28</xdr:row>
      <xdr:rowOff>109538</xdr:rowOff>
    </xdr:from>
    <xdr:to>
      <xdr:col>8</xdr:col>
      <xdr:colOff>323850</xdr:colOff>
      <xdr:row>29</xdr:row>
      <xdr:rowOff>166688</xdr:rowOff>
    </xdr:to>
    <xdr:pic>
      <xdr:nvPicPr>
        <xdr:cNvPr id="446" name="Picture 274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81650" y="4910138"/>
          <a:ext cx="228600" cy="2286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95250</xdr:colOff>
      <xdr:row>14</xdr:row>
      <xdr:rowOff>138113</xdr:rowOff>
    </xdr:from>
    <xdr:to>
      <xdr:col>8</xdr:col>
      <xdr:colOff>323850</xdr:colOff>
      <xdr:row>16</xdr:row>
      <xdr:rowOff>23813</xdr:rowOff>
    </xdr:to>
    <xdr:pic>
      <xdr:nvPicPr>
        <xdr:cNvPr id="447" name="Picture 275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81650" y="2538413"/>
          <a:ext cx="228600" cy="2286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171450</xdr:colOff>
      <xdr:row>52</xdr:row>
      <xdr:rowOff>52388</xdr:rowOff>
    </xdr:from>
    <xdr:to>
      <xdr:col>7</xdr:col>
      <xdr:colOff>552450</xdr:colOff>
      <xdr:row>57</xdr:row>
      <xdr:rowOff>33338</xdr:rowOff>
    </xdr:to>
    <xdr:sp macro="" textlink="">
      <xdr:nvSpPr>
        <xdr:cNvPr id="448" name="AutoShape 2757"/>
        <xdr:cNvSpPr>
          <a:spLocks noChangeArrowheads="1"/>
        </xdr:cNvSpPr>
      </xdr:nvSpPr>
      <xdr:spPr bwMode="auto">
        <a:xfrm>
          <a:off x="4972050" y="8967788"/>
          <a:ext cx="381000" cy="838200"/>
        </a:xfrm>
        <a:prstGeom prst="roundRect">
          <a:avLst>
            <a:gd name="adj" fmla="val 21667"/>
          </a:avLst>
        </a:prstGeom>
        <a:noFill/>
        <a:ln w="38100" algn="ctr">
          <a:solidFill>
            <a:srgbClr val="FF0000"/>
          </a:solidFill>
          <a:round/>
          <a:headEnd/>
          <a:tailEnd/>
        </a:ln>
        <a:effectLst>
          <a:outerShdw dist="35921" dir="2700000" algn="ctr" rotWithShape="0">
            <a:schemeClr val="bg2"/>
          </a:outerShdw>
        </a:effectLst>
        <a:extLst>
          <a:ext uri="{909E8E84-426E-40DD-AFC4-6F175D3DCCD1}">
            <a14:hiddenFill xmlns:a14="http://schemas.microsoft.com/office/drawing/2010/main">
              <a:solidFill>
                <a:schemeClr val="accent1"/>
              </a:solidFill>
            </a14:hiddenFill>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400050</xdr:colOff>
      <xdr:row>30</xdr:row>
      <xdr:rowOff>23813</xdr:rowOff>
    </xdr:from>
    <xdr:to>
      <xdr:col>7</xdr:col>
      <xdr:colOff>628650</xdr:colOff>
      <xdr:row>32</xdr:row>
      <xdr:rowOff>61913</xdr:rowOff>
    </xdr:to>
    <xdr:sp macro="" textlink="">
      <xdr:nvSpPr>
        <xdr:cNvPr id="449" name="AutoShape 2758"/>
        <xdr:cNvSpPr>
          <a:spLocks noChangeArrowheads="1"/>
        </xdr:cNvSpPr>
      </xdr:nvSpPr>
      <xdr:spPr bwMode="auto">
        <a:xfrm>
          <a:off x="4514850" y="5167313"/>
          <a:ext cx="914400" cy="381000"/>
        </a:xfrm>
        <a:prstGeom prst="roundRect">
          <a:avLst>
            <a:gd name="adj" fmla="val 21667"/>
          </a:avLst>
        </a:prstGeom>
        <a:noFill/>
        <a:ln w="38100" algn="ctr">
          <a:solidFill>
            <a:srgbClr val="FF0000"/>
          </a:solidFill>
          <a:round/>
          <a:headEnd/>
          <a:tailEnd/>
        </a:ln>
        <a:effectLst>
          <a:outerShdw dist="35921" dir="2700000" algn="ctr" rotWithShape="0">
            <a:schemeClr val="bg2"/>
          </a:outerShdw>
        </a:effectLst>
        <a:extLst>
          <a:ext uri="{909E8E84-426E-40DD-AFC4-6F175D3DCCD1}">
            <a14:hiddenFill xmlns:a14="http://schemas.microsoft.com/office/drawing/2010/main">
              <a:solidFill>
                <a:schemeClr val="accent1"/>
              </a:solidFill>
            </a14:hiddenFill>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228600</xdr:colOff>
      <xdr:row>31</xdr:row>
      <xdr:rowOff>42862</xdr:rowOff>
    </xdr:from>
    <xdr:to>
      <xdr:col>6</xdr:col>
      <xdr:colOff>400050</xdr:colOff>
      <xdr:row>46</xdr:row>
      <xdr:rowOff>152399</xdr:rowOff>
    </xdr:to>
    <xdr:cxnSp macro="">
      <xdr:nvCxnSpPr>
        <xdr:cNvPr id="450" name="AutoShape 2762"/>
        <xdr:cNvCxnSpPr>
          <a:cxnSpLocks noChangeShapeType="1"/>
          <a:stCxn id="449" idx="1"/>
          <a:endCxn id="398" idx="1"/>
        </xdr:cNvCxnSpPr>
      </xdr:nvCxnSpPr>
      <xdr:spPr bwMode="auto">
        <a:xfrm rot="10800000" flipV="1">
          <a:off x="4343400" y="5357812"/>
          <a:ext cx="171450" cy="2681287"/>
        </a:xfrm>
        <a:prstGeom prst="bentConnector3">
          <a:avLst>
            <a:gd name="adj1" fmla="val 233333"/>
          </a:avLst>
        </a:prstGeom>
        <a:noFill/>
        <a:ln w="38100">
          <a:solidFill>
            <a:schemeClr val="accent2"/>
          </a:solidFill>
          <a:prstDash val="sysDot"/>
          <a:miter lim="800000"/>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6</xdr:col>
      <xdr:colOff>228600</xdr:colOff>
      <xdr:row>46</xdr:row>
      <xdr:rowOff>152400</xdr:rowOff>
    </xdr:from>
    <xdr:to>
      <xdr:col>7</xdr:col>
      <xdr:colOff>171450</xdr:colOff>
      <xdr:row>54</xdr:row>
      <xdr:rowOff>128588</xdr:rowOff>
    </xdr:to>
    <xdr:cxnSp macro="">
      <xdr:nvCxnSpPr>
        <xdr:cNvPr id="451" name="AutoShape 2763"/>
        <xdr:cNvCxnSpPr>
          <a:cxnSpLocks noChangeShapeType="1"/>
          <a:stCxn id="398" idx="1"/>
          <a:endCxn id="448" idx="1"/>
        </xdr:cNvCxnSpPr>
      </xdr:nvCxnSpPr>
      <xdr:spPr bwMode="auto">
        <a:xfrm rot="10800000" flipH="1" flipV="1">
          <a:off x="4343400" y="8039100"/>
          <a:ext cx="628650" cy="1347788"/>
        </a:xfrm>
        <a:prstGeom prst="bentConnector3">
          <a:avLst>
            <a:gd name="adj1" fmla="val -36364"/>
          </a:avLst>
        </a:prstGeom>
        <a:noFill/>
        <a:ln w="38100">
          <a:solidFill>
            <a:schemeClr val="accent2"/>
          </a:solidFill>
          <a:prstDash val="sysDot"/>
          <a:miter lim="800000"/>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477838</xdr:colOff>
      <xdr:row>51</xdr:row>
      <xdr:rowOff>115888</xdr:rowOff>
    </xdr:from>
    <xdr:to>
      <xdr:col>3</xdr:col>
      <xdr:colOff>630238</xdr:colOff>
      <xdr:row>51</xdr:row>
      <xdr:rowOff>115888</xdr:rowOff>
    </xdr:to>
    <xdr:sp macro="" textlink="">
      <xdr:nvSpPr>
        <xdr:cNvPr id="452" name="Line 2764"/>
        <xdr:cNvSpPr>
          <a:spLocks noChangeShapeType="1"/>
        </xdr:cNvSpPr>
      </xdr:nvSpPr>
      <xdr:spPr bwMode="auto">
        <a:xfrm>
          <a:off x="2535238" y="8859838"/>
          <a:ext cx="152400" cy="0"/>
        </a:xfrm>
        <a:prstGeom prst="line">
          <a:avLst/>
        </a:prstGeom>
        <a:noFill/>
        <a:ln w="38100">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3</xdr:col>
      <xdr:colOff>477838</xdr:colOff>
      <xdr:row>52</xdr:row>
      <xdr:rowOff>122238</xdr:rowOff>
    </xdr:from>
    <xdr:to>
      <xdr:col>3</xdr:col>
      <xdr:colOff>630238</xdr:colOff>
      <xdr:row>52</xdr:row>
      <xdr:rowOff>122238</xdr:rowOff>
    </xdr:to>
    <xdr:sp macro="" textlink="">
      <xdr:nvSpPr>
        <xdr:cNvPr id="453" name="Line 2765"/>
        <xdr:cNvSpPr>
          <a:spLocks noChangeShapeType="1"/>
        </xdr:cNvSpPr>
      </xdr:nvSpPr>
      <xdr:spPr bwMode="auto">
        <a:xfrm>
          <a:off x="2535238" y="9037638"/>
          <a:ext cx="152400" cy="0"/>
        </a:xfrm>
        <a:prstGeom prst="line">
          <a:avLst/>
        </a:prstGeom>
        <a:noFill/>
        <a:ln w="38100">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3</xdr:col>
      <xdr:colOff>477838</xdr:colOff>
      <xdr:row>53</xdr:row>
      <xdr:rowOff>122238</xdr:rowOff>
    </xdr:from>
    <xdr:to>
      <xdr:col>3</xdr:col>
      <xdr:colOff>630238</xdr:colOff>
      <xdr:row>53</xdr:row>
      <xdr:rowOff>122238</xdr:rowOff>
    </xdr:to>
    <xdr:sp macro="" textlink="">
      <xdr:nvSpPr>
        <xdr:cNvPr id="454" name="Line 2766"/>
        <xdr:cNvSpPr>
          <a:spLocks noChangeShapeType="1"/>
        </xdr:cNvSpPr>
      </xdr:nvSpPr>
      <xdr:spPr bwMode="auto">
        <a:xfrm>
          <a:off x="2535238" y="9209088"/>
          <a:ext cx="152400" cy="0"/>
        </a:xfrm>
        <a:prstGeom prst="line">
          <a:avLst/>
        </a:prstGeom>
        <a:noFill/>
        <a:ln w="38100">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4</xdr:col>
      <xdr:colOff>649288</xdr:colOff>
      <xdr:row>51</xdr:row>
      <xdr:rowOff>115888</xdr:rowOff>
    </xdr:from>
    <xdr:to>
      <xdr:col>5</xdr:col>
      <xdr:colOff>115888</xdr:colOff>
      <xdr:row>51</xdr:row>
      <xdr:rowOff>115888</xdr:rowOff>
    </xdr:to>
    <xdr:sp macro="" textlink="">
      <xdr:nvSpPr>
        <xdr:cNvPr id="455" name="Line 2767"/>
        <xdr:cNvSpPr>
          <a:spLocks noChangeShapeType="1"/>
        </xdr:cNvSpPr>
      </xdr:nvSpPr>
      <xdr:spPr bwMode="auto">
        <a:xfrm>
          <a:off x="3392488" y="8859838"/>
          <a:ext cx="152400" cy="0"/>
        </a:xfrm>
        <a:prstGeom prst="line">
          <a:avLst/>
        </a:prstGeom>
        <a:noFill/>
        <a:ln w="38100">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4</xdr:col>
      <xdr:colOff>649288</xdr:colOff>
      <xdr:row>52</xdr:row>
      <xdr:rowOff>122238</xdr:rowOff>
    </xdr:from>
    <xdr:to>
      <xdr:col>5</xdr:col>
      <xdr:colOff>115888</xdr:colOff>
      <xdr:row>52</xdr:row>
      <xdr:rowOff>122238</xdr:rowOff>
    </xdr:to>
    <xdr:sp macro="" textlink="">
      <xdr:nvSpPr>
        <xdr:cNvPr id="456" name="Line 2768"/>
        <xdr:cNvSpPr>
          <a:spLocks noChangeShapeType="1"/>
        </xdr:cNvSpPr>
      </xdr:nvSpPr>
      <xdr:spPr bwMode="auto">
        <a:xfrm>
          <a:off x="3392488" y="9037638"/>
          <a:ext cx="152400" cy="0"/>
        </a:xfrm>
        <a:prstGeom prst="line">
          <a:avLst/>
        </a:prstGeom>
        <a:noFill/>
        <a:ln w="38100">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4</xdr:col>
      <xdr:colOff>649288</xdr:colOff>
      <xdr:row>53</xdr:row>
      <xdr:rowOff>122238</xdr:rowOff>
    </xdr:from>
    <xdr:to>
      <xdr:col>5</xdr:col>
      <xdr:colOff>115888</xdr:colOff>
      <xdr:row>53</xdr:row>
      <xdr:rowOff>122238</xdr:rowOff>
    </xdr:to>
    <xdr:sp macro="" textlink="">
      <xdr:nvSpPr>
        <xdr:cNvPr id="457" name="Line 2769"/>
        <xdr:cNvSpPr>
          <a:spLocks noChangeShapeType="1"/>
        </xdr:cNvSpPr>
      </xdr:nvSpPr>
      <xdr:spPr bwMode="auto">
        <a:xfrm>
          <a:off x="3392488" y="9209088"/>
          <a:ext cx="152400" cy="0"/>
        </a:xfrm>
        <a:prstGeom prst="line">
          <a:avLst/>
        </a:prstGeom>
        <a:noFill/>
        <a:ln w="38100">
          <a:solidFill>
            <a:srgbClr val="FF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endParaRPr lang="ja-JP" altLang="en-US"/>
        </a:p>
      </xdr:txBody>
    </xdr:sp>
    <xdr:clientData/>
  </xdr:twoCellAnchor>
  <xdr:twoCellAnchor>
    <xdr:from>
      <xdr:col>5</xdr:col>
      <xdr:colOff>201614</xdr:colOff>
      <xdr:row>50</xdr:row>
      <xdr:rowOff>100013</xdr:rowOff>
    </xdr:from>
    <xdr:to>
      <xdr:col>5</xdr:col>
      <xdr:colOff>446089</xdr:colOff>
      <xdr:row>54</xdr:row>
      <xdr:rowOff>112713</xdr:rowOff>
    </xdr:to>
    <xdr:grpSp>
      <xdr:nvGrpSpPr>
        <xdr:cNvPr id="458" name="Group 2770"/>
        <xdr:cNvGrpSpPr>
          <a:grpSpLocks/>
        </xdr:cNvGrpSpPr>
      </xdr:nvGrpSpPr>
      <xdr:grpSpPr bwMode="auto">
        <a:xfrm>
          <a:off x="3630614" y="8672513"/>
          <a:ext cx="244475" cy="698500"/>
          <a:chOff x="3174" y="5746"/>
          <a:chExt cx="154" cy="440"/>
        </a:xfrm>
      </xdr:grpSpPr>
      <xdr:sp macro="" textlink="">
        <xdr:nvSpPr>
          <xdr:cNvPr id="459" name="Oval 2771"/>
          <xdr:cNvSpPr>
            <a:spLocks noChangeArrowheads="1"/>
          </xdr:cNvSpPr>
        </xdr:nvSpPr>
        <xdr:spPr bwMode="auto">
          <a:xfrm rot="5400000" flipH="1" flipV="1">
            <a:off x="3196" y="5897"/>
            <a:ext cx="122" cy="128"/>
          </a:xfrm>
          <a:prstGeom prst="ellipse">
            <a:avLst/>
          </a:prstGeom>
          <a:solidFill>
            <a:srgbClr val="FF0000"/>
          </a:solidFill>
          <a:ln w="19050" algn="ctr">
            <a:solidFill>
              <a:schemeClr val="tx1"/>
            </a:solidFill>
            <a:round/>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60" name="Rectangle 2772"/>
          <xdr:cNvSpPr>
            <a:spLocks noChangeArrowheads="1"/>
          </xdr:cNvSpPr>
        </xdr:nvSpPr>
        <xdr:spPr bwMode="auto">
          <a:xfrm rot="5400000" flipH="1" flipV="1">
            <a:off x="3195" y="5744"/>
            <a:ext cx="123" cy="128"/>
          </a:xfrm>
          <a:prstGeom prst="rect">
            <a:avLst/>
          </a:prstGeom>
          <a:solidFill>
            <a:schemeClr val="tx2"/>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sp macro="" textlink="">
        <xdr:nvSpPr>
          <xdr:cNvPr id="461" name="AutoShape 2773"/>
          <xdr:cNvSpPr>
            <a:spLocks noChangeArrowheads="1"/>
          </xdr:cNvSpPr>
        </xdr:nvSpPr>
        <xdr:spPr bwMode="auto">
          <a:xfrm rot="10800000" flipH="1" flipV="1">
            <a:off x="3174" y="6058"/>
            <a:ext cx="154" cy="128"/>
          </a:xfrm>
          <a:prstGeom prst="flowChartExtract">
            <a:avLst/>
          </a:prstGeom>
          <a:solidFill>
            <a:srgbClr val="FFFFFF"/>
          </a:solidFill>
          <a:ln w="19050" algn="ctr">
            <a:solidFill>
              <a:schemeClr val="tx1"/>
            </a:solidFill>
            <a:miter lim="800000"/>
            <a:headEnd type="none" w="sm" len="sm"/>
            <a:tailEnd type="none" w="sm" len="sm"/>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18000" tIns="46800" rIns="18000" bIns="46800"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5</xdr:col>
      <xdr:colOff>125413</xdr:colOff>
      <xdr:row>50</xdr:row>
      <xdr:rowOff>23813</xdr:rowOff>
    </xdr:from>
    <xdr:to>
      <xdr:col>5</xdr:col>
      <xdr:colOff>506413</xdr:colOff>
      <xdr:row>55</xdr:row>
      <xdr:rowOff>4763</xdr:rowOff>
    </xdr:to>
    <xdr:sp macro="" textlink="">
      <xdr:nvSpPr>
        <xdr:cNvPr id="462" name="AutoShape 2774"/>
        <xdr:cNvSpPr>
          <a:spLocks noChangeArrowheads="1"/>
        </xdr:cNvSpPr>
      </xdr:nvSpPr>
      <xdr:spPr bwMode="auto">
        <a:xfrm rot="5400000" flipH="1" flipV="1">
          <a:off x="3325813" y="8824913"/>
          <a:ext cx="838200" cy="381000"/>
        </a:xfrm>
        <a:prstGeom prst="roundRect">
          <a:avLst>
            <a:gd name="adj" fmla="val 16667"/>
          </a:avLst>
        </a:prstGeom>
        <a:noFill/>
        <a:ln w="38100" algn="ctr">
          <a:solidFill>
            <a:schemeClr val="bg2"/>
          </a:solidFill>
          <a:prstDash val="sysDot"/>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6</xdr:col>
      <xdr:colOff>323850</xdr:colOff>
      <xdr:row>11</xdr:row>
      <xdr:rowOff>4763</xdr:rowOff>
    </xdr:from>
    <xdr:to>
      <xdr:col>8</xdr:col>
      <xdr:colOff>6350</xdr:colOff>
      <xdr:row>12</xdr:row>
      <xdr:rowOff>93663</xdr:rowOff>
    </xdr:to>
    <xdr:sp macro="" textlink="">
      <xdr:nvSpPr>
        <xdr:cNvPr id="463" name="Text Box 1051"/>
        <xdr:cNvSpPr txBox="1">
          <a:spLocks noChangeArrowheads="1"/>
        </xdr:cNvSpPr>
      </xdr:nvSpPr>
      <xdr:spPr bwMode="auto">
        <a:xfrm>
          <a:off x="4438650" y="1890713"/>
          <a:ext cx="1054100" cy="26035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r" eaLnBrk="1" hangingPunct="1"/>
          <a:r>
            <a:rPr lang="ja-JP" altLang="en-US" sz="1100"/>
            <a:t>白・赤・黒</a:t>
          </a:r>
        </a:p>
      </xdr:txBody>
    </xdr:sp>
    <xdr:clientData/>
  </xdr:twoCellAnchor>
  <xdr:twoCellAnchor>
    <xdr:from>
      <xdr:col>6</xdr:col>
      <xdr:colOff>257175</xdr:colOff>
      <xdr:row>32</xdr:row>
      <xdr:rowOff>80963</xdr:rowOff>
    </xdr:from>
    <xdr:to>
      <xdr:col>7</xdr:col>
      <xdr:colOff>627063</xdr:colOff>
      <xdr:row>34</xdr:row>
      <xdr:rowOff>0</xdr:rowOff>
    </xdr:to>
    <xdr:sp macro="" textlink="">
      <xdr:nvSpPr>
        <xdr:cNvPr id="464" name="Text Box 1051"/>
        <xdr:cNvSpPr txBox="1">
          <a:spLocks noChangeArrowheads="1"/>
        </xdr:cNvSpPr>
      </xdr:nvSpPr>
      <xdr:spPr bwMode="auto">
        <a:xfrm>
          <a:off x="4371975" y="5567363"/>
          <a:ext cx="1055688" cy="26193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r" eaLnBrk="1" hangingPunct="1"/>
          <a:r>
            <a:rPr lang="ja-JP" altLang="en-US" sz="1100"/>
            <a:t>黒・赤・白</a:t>
          </a:r>
        </a:p>
      </xdr:txBody>
    </xdr:sp>
    <xdr:clientData/>
  </xdr:twoCellAnchor>
  <xdr:twoCellAnchor>
    <xdr:from>
      <xdr:col>7</xdr:col>
      <xdr:colOff>569913</xdr:colOff>
      <xdr:row>46</xdr:row>
      <xdr:rowOff>107950</xdr:rowOff>
    </xdr:from>
    <xdr:to>
      <xdr:col>9</xdr:col>
      <xdr:colOff>254000</xdr:colOff>
      <xdr:row>48</xdr:row>
      <xdr:rowOff>26988</xdr:rowOff>
    </xdr:to>
    <xdr:sp macro="" textlink="">
      <xdr:nvSpPr>
        <xdr:cNvPr id="465" name="Text Box 1051"/>
        <xdr:cNvSpPr txBox="1">
          <a:spLocks noChangeArrowheads="1"/>
        </xdr:cNvSpPr>
      </xdr:nvSpPr>
      <xdr:spPr bwMode="auto">
        <a:xfrm>
          <a:off x="5370513" y="7994650"/>
          <a:ext cx="1055687" cy="26193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r" eaLnBrk="1" hangingPunct="1"/>
          <a:r>
            <a:rPr lang="ja-JP" altLang="en-US" sz="1100"/>
            <a:t>白・赤・黒</a:t>
          </a:r>
        </a:p>
      </xdr:txBody>
    </xdr:sp>
    <xdr:clientData/>
  </xdr:twoCellAnchor>
  <xdr:twoCellAnchor>
    <xdr:from>
      <xdr:col>6</xdr:col>
      <xdr:colOff>430213</xdr:colOff>
      <xdr:row>52</xdr:row>
      <xdr:rowOff>60325</xdr:rowOff>
    </xdr:from>
    <xdr:to>
      <xdr:col>7</xdr:col>
      <xdr:colOff>98425</xdr:colOff>
      <xdr:row>57</xdr:row>
      <xdr:rowOff>161925</xdr:rowOff>
    </xdr:to>
    <xdr:sp macro="" textlink="">
      <xdr:nvSpPr>
        <xdr:cNvPr id="466" name="テキスト ボックス 1"/>
        <xdr:cNvSpPr txBox="1">
          <a:spLocks noChangeArrowheads="1"/>
        </xdr:cNvSpPr>
      </xdr:nvSpPr>
      <xdr:spPr bwMode="auto">
        <a:xfrm>
          <a:off x="4545013" y="8975725"/>
          <a:ext cx="354012" cy="95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r>
            <a:rPr lang="ja-JP" altLang="en-US" sz="1100"/>
            <a:t>白・赤・黒</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247650</xdr:colOff>
      <xdr:row>1</xdr:row>
      <xdr:rowOff>87313</xdr:rowOff>
    </xdr:from>
    <xdr:to>
      <xdr:col>10</xdr:col>
      <xdr:colOff>266700</xdr:colOff>
      <xdr:row>4</xdr:row>
      <xdr:rowOff>61913</xdr:rowOff>
    </xdr:to>
    <xdr:sp macro="" textlink="">
      <xdr:nvSpPr>
        <xdr:cNvPr id="2" name="Rectangle 172"/>
        <xdr:cNvSpPr>
          <a:spLocks noGrp="1" noChangeArrowheads="1"/>
        </xdr:cNvSpPr>
      </xdr:nvSpPr>
      <xdr:spPr bwMode="auto">
        <a:xfrm>
          <a:off x="933450" y="258763"/>
          <a:ext cx="6191250" cy="488950"/>
        </a:xfrm>
        <a:prstGeom prst="rect">
          <a:avLst/>
        </a:prstGeom>
        <a:solidFill>
          <a:srgbClr val="FFFFFF"/>
        </a:solidFill>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0" compatLnSpc="1">
          <a:prstTxWarp prst="textNoShape">
            <a:avLst/>
          </a:prstTxWarp>
        </a:bodyPr>
        <a:lstStyle>
          <a:lvl1pPr algn="l" rtl="0" eaLnBrk="0" fontAlgn="base" hangingPunct="0">
            <a:spcBef>
              <a:spcPct val="0"/>
            </a:spcBef>
            <a:spcAft>
              <a:spcPct val="0"/>
            </a:spcAft>
            <a:defRPr kumimoji="1" sz="4400" kern="1200">
              <a:solidFill>
                <a:schemeClr val="tx1"/>
              </a:solidFill>
              <a:latin typeface="+mj-lt"/>
              <a:ea typeface="+mj-ea"/>
              <a:cs typeface="+mj-cs"/>
            </a:defRPr>
          </a:lvl1pPr>
          <a:lvl2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2pPr>
          <a:lvl3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3pPr>
          <a:lvl4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4pPr>
          <a:lvl5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5pPr>
          <a:lvl6pPr marL="4572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6pPr>
          <a:lvl7pPr marL="9144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7pPr>
          <a:lvl8pPr marL="13716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8pPr>
          <a:lvl9pPr marL="18288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9pPr>
        </a:lstStyle>
        <a:p>
          <a:pPr eaLnBrk="1" hangingPunct="1">
            <a:defRPr/>
          </a:pPr>
          <a:r>
            <a:rPr lang="ja-JP" altLang="en-US" sz="16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区分開閉器 　　　　　　　の新設・取替に関するお願い</a:t>
          </a:r>
        </a:p>
      </xdr:txBody>
    </xdr:sp>
    <xdr:clientData/>
  </xdr:twoCellAnchor>
  <xdr:twoCellAnchor>
    <xdr:from>
      <xdr:col>0</xdr:col>
      <xdr:colOff>400050</xdr:colOff>
      <xdr:row>11</xdr:row>
      <xdr:rowOff>66675</xdr:rowOff>
    </xdr:from>
    <xdr:to>
      <xdr:col>8</xdr:col>
      <xdr:colOff>19050</xdr:colOff>
      <xdr:row>13</xdr:row>
      <xdr:rowOff>116190</xdr:rowOff>
    </xdr:to>
    <xdr:sp macro="" textlink="">
      <xdr:nvSpPr>
        <xdr:cNvPr id="3" name="Text Box 194"/>
        <xdr:cNvSpPr txBox="1">
          <a:spLocks noChangeArrowheads="1"/>
        </xdr:cNvSpPr>
      </xdr:nvSpPr>
      <xdr:spPr bwMode="auto">
        <a:xfrm>
          <a:off x="400050" y="1952625"/>
          <a:ext cx="5105400" cy="39241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sz="18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ご確認いただく項目</a:t>
          </a:r>
        </a:p>
      </xdr:txBody>
    </xdr:sp>
    <xdr:clientData/>
  </xdr:twoCellAnchor>
  <xdr:twoCellAnchor>
    <xdr:from>
      <xdr:col>0</xdr:col>
      <xdr:colOff>247650</xdr:colOff>
      <xdr:row>16</xdr:row>
      <xdr:rowOff>58738</xdr:rowOff>
    </xdr:from>
    <xdr:to>
      <xdr:col>10</xdr:col>
      <xdr:colOff>342900</xdr:colOff>
      <xdr:row>25</xdr:row>
      <xdr:rowOff>75474</xdr:rowOff>
    </xdr:to>
    <xdr:sp macro="" textlink="">
      <xdr:nvSpPr>
        <xdr:cNvPr id="4" name="Text Box 195"/>
        <xdr:cNvSpPr txBox="1">
          <a:spLocks noChangeArrowheads="1"/>
        </xdr:cNvSpPr>
      </xdr:nvSpPr>
      <xdr:spPr bwMode="auto">
        <a:xfrm>
          <a:off x="247650" y="2801938"/>
          <a:ext cx="6953250" cy="155978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lnSpc>
              <a:spcPts val="1300"/>
            </a:lnSpc>
            <a:defRPr/>
          </a:pP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a:t>
          </a:r>
          <a:r>
            <a:rPr lang="en-US" altLang="ja-JP" sz="1100">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電源側リード線は，</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1.7</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ｍ以上のものをご用意ください</a:t>
          </a:r>
          <a:r>
            <a:rPr lang="ja-JP" altLang="en-US" sz="1100">
              <a:latin typeface="HG丸ｺﾞｼｯｸM-PRO" panose="020F0600000000000000" pitchFamily="50" charset="-128"/>
              <a:ea typeface="HG丸ｺﾞｼｯｸM-PRO" panose="020F0600000000000000" pitchFamily="50" charset="-128"/>
            </a:rPr>
            <a:t>。</a:t>
          </a:r>
        </a:p>
        <a:p>
          <a:pPr eaLnBrk="1" hangingPunct="1">
            <a:defRPr/>
          </a:pPr>
          <a:r>
            <a:rPr lang="ja-JP" altLang="en-US" sz="1100">
              <a:latin typeface="HG丸ｺﾞｼｯｸM-PRO" panose="020F0600000000000000" pitchFamily="50" charset="-128"/>
              <a:ea typeface="HG丸ｺﾞｼｯｸM-PRO" panose="020F0600000000000000" pitchFamily="50" charset="-128"/>
            </a:rPr>
            <a:t>　 </a:t>
          </a:r>
          <a:r>
            <a:rPr lang="en-US" altLang="ja-JP" sz="1100">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電源側リード線が</a:t>
          </a:r>
          <a:r>
            <a:rPr lang="en-US" altLang="ja-JP" sz="1100" u="sng">
              <a:latin typeface="HG丸ｺﾞｼｯｸM-PRO" panose="020F0600000000000000" pitchFamily="50" charset="-128"/>
              <a:ea typeface="HG丸ｺﾞｼｯｸM-PRO" panose="020F0600000000000000" pitchFamily="50" charset="-128"/>
            </a:rPr>
            <a:t>1.7</a:t>
          </a:r>
          <a:r>
            <a:rPr lang="ja-JP" altLang="en-US" sz="1100" u="sng">
              <a:latin typeface="HG丸ｺﾞｼｯｸM-PRO" panose="020F0600000000000000" pitchFamily="50" charset="-128"/>
              <a:ea typeface="HG丸ｺﾞｼｯｸM-PRO" panose="020F0600000000000000" pitchFamily="50" charset="-128"/>
            </a:rPr>
            <a:t>ｍに満たない場合は，需要者による延長をお願いいたします</a:t>
          </a:r>
          <a:r>
            <a:rPr lang="ja-JP" altLang="en-US" sz="1100">
              <a:latin typeface="HG丸ｺﾞｼｯｸM-PRO" panose="020F0600000000000000" pitchFamily="50" charset="-128"/>
              <a:ea typeface="HG丸ｺﾞｼｯｸM-PRO" panose="020F0600000000000000" pitchFamily="50" charset="-128"/>
            </a:rPr>
            <a:t>。</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②</a:t>
          </a:r>
          <a:r>
            <a:rPr lang="ja-JP" altLang="en-US" sz="1100">
              <a:latin typeface="HG丸ｺﾞｼｯｸM-PRO" panose="020F0600000000000000" pitchFamily="50" charset="-128"/>
              <a:ea typeface="HG丸ｺﾞｼｯｸM-PRO" panose="020F0600000000000000" pitchFamily="50" charset="-128"/>
            </a:rPr>
            <a:t> 雷より機器を保護するため，一号柱に</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避雷器（機器内蔵形も含む）</a:t>
          </a:r>
          <a:r>
            <a:rPr lang="ja-JP" altLang="en-US" sz="1100">
              <a:latin typeface="HG丸ｺﾞｼｯｸM-PRO" panose="020F0600000000000000" pitchFamily="50" charset="-128"/>
              <a:ea typeface="HG丸ｺﾞｼｯｸM-PRO" panose="020F0600000000000000" pitchFamily="50" charset="-128"/>
            </a:rPr>
            <a:t>の取付を推奨いたします。</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③</a:t>
          </a:r>
          <a:r>
            <a:rPr lang="ja-JP" altLang="en-US" sz="1100">
              <a:latin typeface="HG丸ｺﾞｼｯｸM-PRO" panose="020F0600000000000000" pitchFamily="50" charset="-128"/>
              <a:ea typeface="HG丸ｺﾞｼｯｸM-PRO" panose="020F0600000000000000" pitchFamily="50" charset="-128"/>
            </a:rPr>
            <a:t> 弊社</a:t>
          </a:r>
          <a:r>
            <a:rPr lang="en-US" altLang="ja-JP" sz="1100">
              <a:latin typeface="HG丸ｺﾞｼｯｸM-PRO" panose="020F0600000000000000" pitchFamily="50" charset="-128"/>
              <a:ea typeface="HG丸ｺﾞｼｯｸM-PRO" panose="020F0600000000000000" pitchFamily="50" charset="-128"/>
            </a:rPr>
            <a:t>VCT</a:t>
          </a:r>
          <a:r>
            <a:rPr lang="ja-JP" altLang="en-US" sz="1100">
              <a:latin typeface="HG丸ｺﾞｼｯｸM-PRO" panose="020F0600000000000000" pitchFamily="50" charset="-128"/>
              <a:ea typeface="HG丸ｺﾞｼｯｸM-PRO" panose="020F0600000000000000" pitchFamily="50" charset="-128"/>
            </a:rPr>
            <a:t>が１号柱へ設置され，負荷側リード線と</a:t>
          </a:r>
          <a:r>
            <a:rPr lang="en-US" altLang="ja-JP" sz="1100">
              <a:latin typeface="HG丸ｺﾞｼｯｸM-PRO" panose="020F0600000000000000" pitchFamily="50" charset="-128"/>
              <a:ea typeface="HG丸ｺﾞｼｯｸM-PRO" panose="020F0600000000000000" pitchFamily="50" charset="-128"/>
            </a:rPr>
            <a:t>VCT</a:t>
          </a:r>
          <a:r>
            <a:rPr lang="ja-JP" altLang="en-US" sz="1100">
              <a:latin typeface="HG丸ｺﾞｼｯｸM-PRO" panose="020F0600000000000000" pitchFamily="50" charset="-128"/>
              <a:ea typeface="HG丸ｺﾞｼｯｸM-PRO" panose="020F0600000000000000" pitchFamily="50" charset="-128"/>
            </a:rPr>
            <a:t>リード線が直接接続される場合は，お申</a:t>
          </a:r>
        </a:p>
        <a:p>
          <a:pPr eaLnBrk="1" hangingPunct="1">
            <a:defRPr/>
          </a:pPr>
          <a:r>
            <a:rPr lang="ja-JP" altLang="en-US" sz="1100">
              <a:latin typeface="HG丸ｺﾞｼｯｸM-PRO" panose="020F0600000000000000" pitchFamily="50" charset="-128"/>
              <a:ea typeface="HG丸ｺﾞｼｯｸM-PRO" panose="020F0600000000000000" pitchFamily="50" charset="-128"/>
            </a:rPr>
            <a:t>　し込み後にお知らせする問い合わせ先（グリッドサービスグループ）までご連絡をお願いいたし</a:t>
          </a:r>
          <a:endParaRPr lang="en-US" altLang="ja-JP" sz="1100">
            <a:latin typeface="HG丸ｺﾞｼｯｸM-PRO" panose="020F0600000000000000" pitchFamily="50" charset="-128"/>
            <a:ea typeface="HG丸ｺﾞｼｯｸM-PRO" panose="020F0600000000000000" pitchFamily="50" charset="-128"/>
          </a:endParaRPr>
        </a:p>
        <a:p>
          <a:pPr eaLnBrk="1" hangingPunct="1">
            <a:lnSpc>
              <a:spcPts val="1200"/>
            </a:lnSpc>
            <a:defRPr/>
          </a:pPr>
          <a:r>
            <a:rPr lang="ja-JP" altLang="en-US" sz="1100">
              <a:latin typeface="HG丸ｺﾞｼｯｸM-PRO" panose="020F0600000000000000" pitchFamily="50" charset="-128"/>
              <a:ea typeface="HG丸ｺﾞｼｯｸM-PRO" panose="020F0600000000000000" pitchFamily="50" charset="-128"/>
            </a:rPr>
            <a:t>　ます。</a:t>
          </a:r>
        </a:p>
      </xdr:txBody>
    </xdr:sp>
    <xdr:clientData/>
  </xdr:twoCellAnchor>
  <xdr:twoCellAnchor>
    <xdr:from>
      <xdr:col>0</xdr:col>
      <xdr:colOff>247650</xdr:colOff>
      <xdr:row>1</xdr:row>
      <xdr:rowOff>42863</xdr:rowOff>
    </xdr:from>
    <xdr:to>
      <xdr:col>1</xdr:col>
      <xdr:colOff>247650</xdr:colOff>
      <xdr:row>5</xdr:row>
      <xdr:rowOff>42863</xdr:rowOff>
    </xdr:to>
    <xdr:sp macro="" textlink="">
      <xdr:nvSpPr>
        <xdr:cNvPr id="5" name="Oval 209"/>
        <xdr:cNvSpPr>
          <a:spLocks noChangeArrowheads="1"/>
        </xdr:cNvSpPr>
      </xdr:nvSpPr>
      <xdr:spPr bwMode="auto">
        <a:xfrm>
          <a:off x="247650" y="214313"/>
          <a:ext cx="685800" cy="685800"/>
        </a:xfrm>
        <a:prstGeom prst="ellipse">
          <a:avLst/>
        </a:prstGeom>
        <a:gradFill rotWithShape="1">
          <a:gsLst>
            <a:gs pos="0">
              <a:srgbClr val="FFD391"/>
            </a:gs>
            <a:gs pos="50000">
              <a:srgbClr val="FF9900"/>
            </a:gs>
            <a:gs pos="100000">
              <a:srgbClr val="FFD391"/>
            </a:gs>
          </a:gsLst>
          <a:lin ang="5400000" scaled="1"/>
        </a:gra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non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lnSpc>
              <a:spcPts val="1400"/>
            </a:lnSpc>
          </a:pPr>
          <a:r>
            <a:rPr lang="ja-JP" altLang="en-US" sz="1200" b="1">
              <a:solidFill>
                <a:schemeClr val="bg1"/>
              </a:solidFill>
            </a:rPr>
            <a:t>区分</a:t>
          </a:r>
        </a:p>
        <a:p>
          <a:pPr algn="ctr" eaLnBrk="1" hangingPunct="1">
            <a:lnSpc>
              <a:spcPts val="1400"/>
            </a:lnSpc>
          </a:pPr>
          <a:r>
            <a:rPr lang="ja-JP" altLang="en-US" sz="1200" b="1">
              <a:solidFill>
                <a:schemeClr val="bg1"/>
              </a:solidFill>
            </a:rPr>
            <a:t>開閉器</a:t>
          </a:r>
        </a:p>
      </xdr:txBody>
    </xdr:sp>
    <xdr:clientData/>
  </xdr:twoCellAnchor>
  <xdr:twoCellAnchor>
    <xdr:from>
      <xdr:col>1</xdr:col>
      <xdr:colOff>247650</xdr:colOff>
      <xdr:row>4</xdr:row>
      <xdr:rowOff>66675</xdr:rowOff>
    </xdr:from>
    <xdr:to>
      <xdr:col>9</xdr:col>
      <xdr:colOff>628650</xdr:colOff>
      <xdr:row>4</xdr:row>
      <xdr:rowOff>66675</xdr:rowOff>
    </xdr:to>
    <xdr:sp macro="" textlink="">
      <xdr:nvSpPr>
        <xdr:cNvPr id="12853" name="Line 210"/>
        <xdr:cNvSpPr>
          <a:spLocks noChangeShapeType="1"/>
        </xdr:cNvSpPr>
      </xdr:nvSpPr>
      <xdr:spPr bwMode="auto">
        <a:xfrm>
          <a:off x="933450" y="752475"/>
          <a:ext cx="5867400" cy="0"/>
        </a:xfrm>
        <a:prstGeom prst="line">
          <a:avLst/>
        </a:prstGeom>
        <a:noFill/>
        <a:ln w="19050" cap="rnd">
          <a:solidFill>
            <a:srgbClr val="FF9900"/>
          </a:solidFill>
          <a:prstDash val="sysDot"/>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171450</xdr:colOff>
      <xdr:row>5</xdr:row>
      <xdr:rowOff>42863</xdr:rowOff>
    </xdr:from>
    <xdr:to>
      <xdr:col>10</xdr:col>
      <xdr:colOff>266700</xdr:colOff>
      <xdr:row>11</xdr:row>
      <xdr:rowOff>23414</xdr:rowOff>
    </xdr:to>
    <xdr:sp macro="" textlink="">
      <xdr:nvSpPr>
        <xdr:cNvPr id="7" name="Text Box 211"/>
        <xdr:cNvSpPr txBox="1">
          <a:spLocks noChangeArrowheads="1"/>
        </xdr:cNvSpPr>
      </xdr:nvSpPr>
      <xdr:spPr bwMode="auto">
        <a:xfrm>
          <a:off x="171450" y="900113"/>
          <a:ext cx="6953250" cy="100925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sz="1100"/>
            <a:t>　</a:t>
          </a:r>
          <a:r>
            <a:rPr lang="ja-JP" altLang="en-US" sz="1100" b="1">
              <a:effectLst>
                <a:outerShdw blurRad="38100" dist="38100" dir="2700000" algn="tl">
                  <a:srgbClr val="C0C0C0"/>
                </a:outerShdw>
              </a:effectLst>
            </a:rPr>
            <a:t>区分開閉器（架空線用のＰＡＳまたはＰＧＳ，地中線用のＵＧＳまたはＵＡＳ）の新設および取替を実施する場合は，下記項目をご確認ください。</a:t>
          </a:r>
        </a:p>
        <a:p>
          <a:pPr eaLnBrk="1" hangingPunct="1">
            <a:lnSpc>
              <a:spcPts val="1300"/>
            </a:lnSpc>
            <a:defRPr/>
          </a:pPr>
          <a:r>
            <a:rPr lang="ja-JP" altLang="en-US" sz="1100"/>
            <a:t>　なお，お申し込み内容について確認が必要な場合には，弊社担当者からご連絡いたします。</a:t>
          </a:r>
        </a:p>
        <a:p>
          <a:pPr eaLnBrk="1" hangingPunct="1">
            <a:lnSpc>
              <a:spcPts val="1300"/>
            </a:lnSpc>
            <a:defRPr/>
          </a:pPr>
          <a:r>
            <a:rPr lang="ja-JP" altLang="en-US" sz="1100"/>
            <a:t>　また，その他ご不明な点は，</a:t>
          </a:r>
          <a:r>
            <a:rPr kumimoji="1" lang="ja-JP" altLang="ja-JP" sz="1100" b="0" i="0" kern="1200" baseline="0">
              <a:solidFill>
                <a:schemeClr val="tx1"/>
              </a:solidFill>
              <a:effectLst/>
              <a:latin typeface="HG丸ｺﾞｼｯｸM-PRO" panose="020F0600000000000000" pitchFamily="50" charset="-128"/>
              <a:ea typeface="HG丸ｺﾞｼｯｸM-PRO" panose="020F0600000000000000" pitchFamily="50" charset="-128"/>
              <a:cs typeface="+mn-cs"/>
            </a:rPr>
            <a:t>お申し込み後にお知らせする</a:t>
          </a:r>
          <a:r>
            <a:rPr kumimoji="1" lang="ja-JP" altLang="en-US" sz="1100" b="0" i="0" kern="1200" baseline="0">
              <a:solidFill>
                <a:schemeClr val="tx1"/>
              </a:solidFill>
              <a:effectLst/>
              <a:latin typeface="HG丸ｺﾞｼｯｸM-PRO" panose="020F0600000000000000" pitchFamily="50" charset="-128"/>
              <a:ea typeface="HG丸ｺﾞｼｯｸM-PRO" panose="020F0600000000000000" pitchFamily="50" charset="-128"/>
              <a:cs typeface="+mn-cs"/>
            </a:rPr>
            <a:t>問い合わせ先</a:t>
          </a:r>
          <a:r>
            <a:rPr lang="ja-JP" altLang="en-US" sz="1100"/>
            <a:t>にご連絡いただきますよ</a:t>
          </a:r>
          <a:endParaRPr lang="en-US" altLang="ja-JP" sz="1100"/>
        </a:p>
        <a:p>
          <a:pPr eaLnBrk="1" hangingPunct="1">
            <a:lnSpc>
              <a:spcPts val="1300"/>
            </a:lnSpc>
            <a:defRPr/>
          </a:pPr>
          <a:r>
            <a:rPr lang="ja-JP" altLang="en-US" sz="1100"/>
            <a:t>　うお願いいたします。</a:t>
          </a:r>
        </a:p>
      </xdr:txBody>
    </xdr:sp>
    <xdr:clientData/>
  </xdr:twoCellAnchor>
  <xdr:twoCellAnchor>
    <xdr:from>
      <xdr:col>0</xdr:col>
      <xdr:colOff>0</xdr:colOff>
      <xdr:row>0</xdr:row>
      <xdr:rowOff>0</xdr:rowOff>
    </xdr:from>
    <xdr:to>
      <xdr:col>10</xdr:col>
      <xdr:colOff>342900</xdr:colOff>
      <xdr:row>55</xdr:row>
      <xdr:rowOff>152400</xdr:rowOff>
    </xdr:to>
    <xdr:sp macro="" textlink="">
      <xdr:nvSpPr>
        <xdr:cNvPr id="8" name="Rectangle 214"/>
        <xdr:cNvSpPr>
          <a:spLocks noChangeArrowheads="1"/>
        </xdr:cNvSpPr>
      </xdr:nvSpPr>
      <xdr:spPr bwMode="auto">
        <a:xfrm>
          <a:off x="0" y="0"/>
          <a:ext cx="7200900" cy="9582150"/>
        </a:xfrm>
        <a:prstGeom prst="rect">
          <a:avLst/>
        </a:prstGeom>
        <a:noFill/>
        <a:ln w="38100" cmpd="thickThin">
          <a:solidFill>
            <a:srgbClr val="FEB602"/>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3</xdr:col>
      <xdr:colOff>219075</xdr:colOff>
      <xdr:row>1</xdr:row>
      <xdr:rowOff>104775</xdr:rowOff>
    </xdr:from>
    <xdr:to>
      <xdr:col>5</xdr:col>
      <xdr:colOff>295275</xdr:colOff>
      <xdr:row>4</xdr:row>
      <xdr:rowOff>47625</xdr:rowOff>
    </xdr:to>
    <xdr:grpSp>
      <xdr:nvGrpSpPr>
        <xdr:cNvPr id="12856" name="Group 235"/>
        <xdr:cNvGrpSpPr>
          <a:grpSpLocks/>
        </xdr:cNvGrpSpPr>
      </xdr:nvGrpSpPr>
      <xdr:grpSpPr bwMode="auto">
        <a:xfrm>
          <a:off x="2276475" y="276225"/>
          <a:ext cx="1447800" cy="457200"/>
          <a:chOff x="1452" y="183"/>
          <a:chExt cx="912" cy="288"/>
        </a:xfrm>
      </xdr:grpSpPr>
      <xdr:sp macro="" textlink="">
        <xdr:nvSpPr>
          <xdr:cNvPr id="15" name="Text Box 233"/>
          <xdr:cNvSpPr txBox="1">
            <a:spLocks noChangeArrowheads="1"/>
          </xdr:cNvSpPr>
        </xdr:nvSpPr>
        <xdr:spPr bwMode="auto">
          <a:xfrm>
            <a:off x="1452" y="183"/>
            <a:ext cx="912" cy="2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rgbClr val="FF0000"/>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lnSpc>
                <a:spcPts val="1400"/>
              </a:lnSpc>
              <a:defRPr/>
            </a:pPr>
            <a:r>
              <a:rPr lang="ja-JP" altLang="en-US">
                <a:effectLst>
                  <a:outerShdw blurRad="38100" dist="38100" dir="2700000" algn="tl">
                    <a:srgbClr val="C0C0C0"/>
                  </a:outerShdw>
                </a:effectLst>
              </a:rPr>
              <a:t>ＰＡＳ・ＰＧＳ</a:t>
            </a:r>
          </a:p>
          <a:p>
            <a:pPr eaLnBrk="1" hangingPunct="1">
              <a:lnSpc>
                <a:spcPts val="1400"/>
              </a:lnSpc>
              <a:defRPr/>
            </a:pPr>
            <a:r>
              <a:rPr lang="ja-JP" altLang="en-US">
                <a:effectLst>
                  <a:outerShdw blurRad="38100" dist="38100" dir="2700000" algn="tl">
                    <a:srgbClr val="C0C0C0"/>
                  </a:outerShdw>
                </a:effectLst>
              </a:rPr>
              <a:t>ＵＧＳ・ＵＡＳ</a:t>
            </a:r>
          </a:p>
        </xdr:txBody>
      </xdr:sp>
      <xdr:sp macro="" textlink="">
        <xdr:nvSpPr>
          <xdr:cNvPr id="16" name="AutoShape 234"/>
          <xdr:cNvSpPr>
            <a:spLocks noChangeArrowheads="1"/>
          </xdr:cNvSpPr>
        </xdr:nvSpPr>
        <xdr:spPr bwMode="auto">
          <a:xfrm>
            <a:off x="1476" y="213"/>
            <a:ext cx="750" cy="240"/>
          </a:xfrm>
          <a:prstGeom prst="bracketPair">
            <a:avLst>
              <a:gd name="adj" fmla="val 16667"/>
            </a:avLst>
          </a:prstGeom>
          <a:noFill/>
          <a:ln w="12700">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grpSp>
    <xdr:clientData/>
  </xdr:twoCellAnchor>
  <xdr:twoCellAnchor>
    <xdr:from>
      <xdr:col>0</xdr:col>
      <xdr:colOff>247650</xdr:colOff>
      <xdr:row>13</xdr:row>
      <xdr:rowOff>123825</xdr:rowOff>
    </xdr:from>
    <xdr:to>
      <xdr:col>9</xdr:col>
      <xdr:colOff>323850</xdr:colOff>
      <xdr:row>13</xdr:row>
      <xdr:rowOff>123825</xdr:rowOff>
    </xdr:to>
    <xdr:sp macro="" textlink="">
      <xdr:nvSpPr>
        <xdr:cNvPr id="12857" name="Line 239"/>
        <xdr:cNvSpPr>
          <a:spLocks noChangeShapeType="1"/>
        </xdr:cNvSpPr>
      </xdr:nvSpPr>
      <xdr:spPr bwMode="auto">
        <a:xfrm>
          <a:off x="247650" y="2352675"/>
          <a:ext cx="6248400" cy="0"/>
        </a:xfrm>
        <a:prstGeom prst="line">
          <a:avLst/>
        </a:prstGeom>
        <a:noFill/>
        <a:ln w="9525">
          <a:solidFill>
            <a:srgbClr val="777777"/>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247650</xdr:colOff>
      <xdr:row>11</xdr:row>
      <xdr:rowOff>80963</xdr:rowOff>
    </xdr:from>
    <xdr:to>
      <xdr:col>0</xdr:col>
      <xdr:colOff>400050</xdr:colOff>
      <xdr:row>13</xdr:row>
      <xdr:rowOff>119063</xdr:rowOff>
    </xdr:to>
    <xdr:sp macro="" textlink="">
      <xdr:nvSpPr>
        <xdr:cNvPr id="11" name="Rectangle 212"/>
        <xdr:cNvSpPr>
          <a:spLocks noChangeArrowheads="1"/>
        </xdr:cNvSpPr>
      </xdr:nvSpPr>
      <xdr:spPr bwMode="auto">
        <a:xfrm>
          <a:off x="247650" y="1966913"/>
          <a:ext cx="152400" cy="381000"/>
        </a:xfrm>
        <a:prstGeom prst="rect">
          <a:avLst/>
        </a:prstGeom>
        <a:pattFill prst="dkUpDiag">
          <a:fgClr>
            <a:schemeClr val="bg1">
              <a:alpha val="70195"/>
            </a:schemeClr>
          </a:fgClr>
          <a:bgClr>
            <a:srgbClr val="FF9900">
              <a:alpha val="70195"/>
            </a:srgbClr>
          </a:bgClr>
        </a:pattFill>
        <a:ln w="9525">
          <a:solidFill>
            <a:srgbClr val="FFCC66"/>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algn="ctr" eaLnBrk="1" hangingPunct="1"/>
          <a:endParaRPr lang="ja-JP" altLang="ja-JP" sz="1800">
            <a:solidFill>
              <a:srgbClr val="FF9900"/>
            </a:solidFill>
          </a:endParaRPr>
        </a:p>
      </xdr:txBody>
    </xdr:sp>
    <xdr:clientData/>
  </xdr:twoCellAnchor>
  <xdr:twoCellAnchor>
    <xdr:from>
      <xdr:col>0</xdr:col>
      <xdr:colOff>247650</xdr:colOff>
      <xdr:row>14</xdr:row>
      <xdr:rowOff>66675</xdr:rowOff>
    </xdr:from>
    <xdr:to>
      <xdr:col>0</xdr:col>
      <xdr:colOff>476250</xdr:colOff>
      <xdr:row>15</xdr:row>
      <xdr:rowOff>123825</xdr:rowOff>
    </xdr:to>
    <xdr:sp macro="" textlink="">
      <xdr:nvSpPr>
        <xdr:cNvPr id="12" name="AutoShape 240"/>
        <xdr:cNvSpPr>
          <a:spLocks noChangeArrowheads="1"/>
        </xdr:cNvSpPr>
      </xdr:nvSpPr>
      <xdr:spPr bwMode="auto">
        <a:xfrm>
          <a:off x="247650" y="2466975"/>
          <a:ext cx="228600" cy="228600"/>
        </a:xfrm>
        <a:prstGeom prst="diamond">
          <a:avLst/>
        </a:prstGeom>
        <a:gradFill rotWithShape="1">
          <a:gsLst>
            <a:gs pos="0">
              <a:srgbClr val="FF9900"/>
            </a:gs>
            <a:gs pos="50000">
              <a:srgbClr val="FFE0B2"/>
            </a:gs>
            <a:gs pos="100000">
              <a:srgbClr val="FF9900"/>
            </a:gs>
          </a:gsLst>
          <a:lin ang="5400000" scaled="1"/>
        </a:gradFill>
        <a:ln w="9525">
          <a:solidFill>
            <a:srgbClr val="FF99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0</xdr:col>
      <xdr:colOff>247650</xdr:colOff>
      <xdr:row>27</xdr:row>
      <xdr:rowOff>33338</xdr:rowOff>
    </xdr:from>
    <xdr:to>
      <xdr:col>0</xdr:col>
      <xdr:colOff>476250</xdr:colOff>
      <xdr:row>28</xdr:row>
      <xdr:rowOff>90488</xdr:rowOff>
    </xdr:to>
    <xdr:sp macro="" textlink="">
      <xdr:nvSpPr>
        <xdr:cNvPr id="13" name="AutoShape 241"/>
        <xdr:cNvSpPr>
          <a:spLocks noChangeArrowheads="1"/>
        </xdr:cNvSpPr>
      </xdr:nvSpPr>
      <xdr:spPr bwMode="auto">
        <a:xfrm>
          <a:off x="247650" y="4662488"/>
          <a:ext cx="228600" cy="228600"/>
        </a:xfrm>
        <a:prstGeom prst="diamond">
          <a:avLst/>
        </a:prstGeom>
        <a:gradFill rotWithShape="1">
          <a:gsLst>
            <a:gs pos="0">
              <a:srgbClr val="FF9900"/>
            </a:gs>
            <a:gs pos="50000">
              <a:srgbClr val="FFE0B2"/>
            </a:gs>
            <a:gs pos="100000">
              <a:srgbClr val="FF9900"/>
            </a:gs>
          </a:gsLst>
          <a:lin ang="5400000" scaled="1"/>
        </a:gradFill>
        <a:ln w="9525">
          <a:solidFill>
            <a:srgbClr val="FF99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0</xdr:col>
      <xdr:colOff>247650</xdr:colOff>
      <xdr:row>38</xdr:row>
      <xdr:rowOff>28575</xdr:rowOff>
    </xdr:from>
    <xdr:to>
      <xdr:col>0</xdr:col>
      <xdr:colOff>476250</xdr:colOff>
      <xdr:row>39</xdr:row>
      <xdr:rowOff>85725</xdr:rowOff>
    </xdr:to>
    <xdr:sp macro="" textlink="">
      <xdr:nvSpPr>
        <xdr:cNvPr id="14" name="AutoShape 242"/>
        <xdr:cNvSpPr>
          <a:spLocks noChangeArrowheads="1"/>
        </xdr:cNvSpPr>
      </xdr:nvSpPr>
      <xdr:spPr bwMode="auto">
        <a:xfrm>
          <a:off x="247650" y="6543675"/>
          <a:ext cx="228600" cy="228600"/>
        </a:xfrm>
        <a:prstGeom prst="diamond">
          <a:avLst/>
        </a:prstGeom>
        <a:gradFill rotWithShape="1">
          <a:gsLst>
            <a:gs pos="0">
              <a:srgbClr val="FF9900"/>
            </a:gs>
            <a:gs pos="50000">
              <a:srgbClr val="FFE0B2"/>
            </a:gs>
            <a:gs pos="100000">
              <a:srgbClr val="FF9900"/>
            </a:gs>
          </a:gsLst>
          <a:lin ang="5400000" scaled="1"/>
        </a:gradFill>
        <a:ln w="9525">
          <a:solidFill>
            <a:srgbClr val="FF99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endParaRPr lang="ja-JP" altLang="en-US"/>
        </a:p>
      </xdr:txBody>
    </xdr:sp>
    <xdr:clientData/>
  </xdr:twoCellAnchor>
  <xdr:twoCellAnchor>
    <xdr:from>
      <xdr:col>0</xdr:col>
      <xdr:colOff>247650</xdr:colOff>
      <xdr:row>28</xdr:row>
      <xdr:rowOff>125413</xdr:rowOff>
    </xdr:from>
    <xdr:to>
      <xdr:col>10</xdr:col>
      <xdr:colOff>342900</xdr:colOff>
      <xdr:row>37</xdr:row>
      <xdr:rowOff>8779</xdr:rowOff>
    </xdr:to>
    <xdr:sp macro="" textlink="">
      <xdr:nvSpPr>
        <xdr:cNvPr id="17" name="Text Box 195"/>
        <xdr:cNvSpPr txBox="1">
          <a:spLocks noChangeArrowheads="1"/>
        </xdr:cNvSpPr>
      </xdr:nvSpPr>
      <xdr:spPr bwMode="auto">
        <a:xfrm>
          <a:off x="247650" y="4926013"/>
          <a:ext cx="6953250" cy="142641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lnSpc>
              <a:spcPts val="1300"/>
            </a:lnSpc>
            <a:defRPr/>
          </a:pP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「キャビネットの形状」や「需要者ケーブルサイズ・種別・余長」等により，機器の取付</a:t>
          </a:r>
        </a:p>
        <a:p>
          <a:pPr eaLnBrk="1" hangingPunct="1">
            <a:defRPr/>
          </a:pPr>
          <a:r>
            <a:rPr lang="ja-JP" altLang="en-US" sz="1100">
              <a:latin typeface="HG丸ｺﾞｼｯｸM-PRO" panose="020F0600000000000000" pitchFamily="50" charset="-128"/>
              <a:ea typeface="HG丸ｺﾞｼｯｸM-PRO" panose="020F0600000000000000" pitchFamily="50" charset="-128"/>
            </a:rPr>
            <a:t>　が出来ない場合がございますので，</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事前にメーカー等による現地確認を実施いただきますよう，</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お願いいたします</a:t>
          </a:r>
          <a:r>
            <a:rPr lang="ja-JP" altLang="en-US" sz="1100">
              <a:latin typeface="HG丸ｺﾞｼｯｸM-PRO" panose="020F0600000000000000" pitchFamily="50" charset="-128"/>
              <a:ea typeface="HG丸ｺﾞｼｯｸM-PRO" panose="020F0600000000000000" pitchFamily="50" charset="-128"/>
            </a:rPr>
            <a:t>。</a:t>
          </a: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②</a:t>
          </a:r>
          <a:r>
            <a:rPr lang="ja-JP" altLang="en-US" sz="1100">
              <a:latin typeface="HG丸ｺﾞｼｯｸM-PRO" panose="020F0600000000000000" pitchFamily="50" charset="-128"/>
              <a:ea typeface="HG丸ｺﾞｼｯｸM-PRO" panose="020F0600000000000000" pitchFamily="50" charset="-128"/>
            </a:rPr>
            <a:t> </a:t>
          </a:r>
          <a:r>
            <a:rPr lang="en-US" altLang="ja-JP" sz="1100">
              <a:latin typeface="HG丸ｺﾞｼｯｸM-PRO" panose="020F0600000000000000" pitchFamily="50" charset="-128"/>
              <a:ea typeface="HG丸ｺﾞｼｯｸM-PRO" panose="020F0600000000000000" pitchFamily="50" charset="-128"/>
            </a:rPr>
            <a:t>UAS</a:t>
          </a:r>
          <a:r>
            <a:rPr lang="ja-JP" altLang="en-US" sz="1100">
              <a:latin typeface="HG丸ｺﾞｼｯｸM-PRO" panose="020F0600000000000000" pitchFamily="50" charset="-128"/>
              <a:ea typeface="HG丸ｺﾞｼｯｸM-PRO" panose="020F0600000000000000" pitchFamily="50" charset="-128"/>
            </a:rPr>
            <a:t>の場合は，モールド母線用と銅帯母線用がございますので ，</a:t>
          </a:r>
          <a:r>
            <a:rPr lang="en-US" altLang="ja-JP" sz="1100">
              <a:latin typeface="HG丸ｺﾞｼｯｸM-PRO" panose="020F0600000000000000" pitchFamily="50" charset="-128"/>
              <a:ea typeface="HG丸ｺﾞｼｯｸM-PRO" panose="020F0600000000000000" pitchFamily="50" charset="-128"/>
            </a:rPr>
            <a:t>UAS</a:t>
          </a:r>
          <a:r>
            <a:rPr lang="ja-JP" altLang="en-US" sz="1100">
              <a:latin typeface="HG丸ｺﾞｼｯｸM-PRO" panose="020F0600000000000000" pitchFamily="50" charset="-128"/>
              <a:ea typeface="HG丸ｺﾞｼｯｸM-PRO" panose="020F0600000000000000" pitchFamily="50" charset="-128"/>
            </a:rPr>
            <a:t>の新設・取替の際は，</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キャビネット</a:t>
          </a:r>
          <a:r>
            <a:rPr lang="ja-JP" altLang="en-US" sz="1100" u="sng">
              <a:latin typeface="HG丸ｺﾞｼｯｸM-PRO" panose="020F0600000000000000" pitchFamily="50" charset="-128"/>
              <a:ea typeface="HG丸ｺﾞｼｯｸM-PRO" panose="020F0600000000000000" pitchFamily="50" charset="-128"/>
            </a:rPr>
            <a:t>第３回路（需要者側）の母線構造に適合した</a:t>
          </a:r>
          <a:r>
            <a:rPr lang="en-US" altLang="ja-JP" sz="1100" u="sng">
              <a:latin typeface="HG丸ｺﾞｼｯｸM-PRO" panose="020F0600000000000000" pitchFamily="50" charset="-128"/>
              <a:ea typeface="HG丸ｺﾞｼｯｸM-PRO" panose="020F0600000000000000" pitchFamily="50" charset="-128"/>
            </a:rPr>
            <a:t>UAS</a:t>
          </a:r>
          <a:r>
            <a:rPr lang="ja-JP" altLang="en-US" sz="1100" u="sng">
              <a:latin typeface="HG丸ｺﾞｼｯｸM-PRO" panose="020F0600000000000000" pitchFamily="50" charset="-128"/>
              <a:ea typeface="HG丸ｺﾞｼｯｸM-PRO" panose="020F0600000000000000" pitchFamily="50" charset="-128"/>
            </a:rPr>
            <a:t>を選定するようお願いいたし</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ます</a:t>
          </a:r>
          <a:r>
            <a:rPr lang="ja-JP" altLang="en-US" sz="1100">
              <a:latin typeface="HG丸ｺﾞｼｯｸM-PRO" panose="020F0600000000000000" pitchFamily="50" charset="-128"/>
              <a:ea typeface="HG丸ｺﾞｼｯｸM-PRO" panose="020F0600000000000000" pitchFamily="50" charset="-128"/>
            </a:rPr>
            <a:t>。</a:t>
          </a:r>
        </a:p>
      </xdr:txBody>
    </xdr:sp>
    <xdr:clientData/>
  </xdr:twoCellAnchor>
  <xdr:twoCellAnchor>
    <xdr:from>
      <xdr:col>0</xdr:col>
      <xdr:colOff>247650</xdr:colOff>
      <xdr:row>40</xdr:row>
      <xdr:rowOff>0</xdr:rowOff>
    </xdr:from>
    <xdr:to>
      <xdr:col>10</xdr:col>
      <xdr:colOff>342900</xdr:colOff>
      <xdr:row>53</xdr:row>
      <xdr:rowOff>64085</xdr:rowOff>
    </xdr:to>
    <xdr:sp macro="" textlink="">
      <xdr:nvSpPr>
        <xdr:cNvPr id="18" name="Text Box 195"/>
        <xdr:cNvSpPr txBox="1">
          <a:spLocks noChangeArrowheads="1"/>
        </xdr:cNvSpPr>
      </xdr:nvSpPr>
      <xdr:spPr bwMode="auto">
        <a:xfrm>
          <a:off x="247650" y="6858000"/>
          <a:ext cx="6953250" cy="229293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a:t>
          </a:r>
          <a:r>
            <a:rPr lang="ja-JP" altLang="en-US" sz="1100">
              <a:latin typeface="HG丸ｺﾞｼｯｸM-PRO" panose="020F0600000000000000" pitchFamily="50" charset="-128"/>
              <a:ea typeface="HG丸ｺﾞｼｯｸM-PRO" panose="020F0600000000000000" pitchFamily="50" charset="-128"/>
            </a:rPr>
            <a:t> 区分開閉器の仕様は，</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定格短時間耐電流</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12.5kA</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，制御電源内蔵タイプ（</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VT</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内蔵）</a:t>
          </a:r>
          <a:r>
            <a:rPr lang="ja-JP" altLang="en-US" sz="1100">
              <a:latin typeface="HG丸ｺﾞｼｯｸM-PRO" panose="020F0600000000000000" pitchFamily="50" charset="-128"/>
              <a:ea typeface="HG丸ｺﾞｼｯｸM-PRO" panose="020F0600000000000000" pitchFamily="50" charset="-128"/>
            </a:rPr>
            <a:t>を推奨いた</a:t>
          </a:r>
        </a:p>
        <a:p>
          <a:pPr eaLnBrk="1" hangingPunct="1">
            <a:defRPr/>
          </a:pPr>
          <a:r>
            <a:rPr lang="ja-JP" altLang="en-US" sz="1100">
              <a:latin typeface="HG丸ｺﾞｼｯｸM-PRO" panose="020F0600000000000000" pitchFamily="50" charset="-128"/>
              <a:ea typeface="HG丸ｺﾞｼｯｸM-PRO" panose="020F0600000000000000" pitchFamily="50" charset="-128"/>
            </a:rPr>
            <a:t>　します。また，系統側の事故による誤動作防止のため方向性“有”を推奨いたします。</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②</a:t>
          </a:r>
          <a:r>
            <a:rPr lang="ja-JP" altLang="en-US" sz="1100">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制御器装置の整定値は，零相電流</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0.2</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Ａ，動作時間</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0.2</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秒，零相電圧５％（方向性有のみ）</a:t>
          </a:r>
          <a:r>
            <a:rPr lang="ja-JP" altLang="en-US" sz="1100">
              <a:latin typeface="HG丸ｺﾞｼｯｸM-PRO" panose="020F0600000000000000" pitchFamily="50" charset="-128"/>
              <a:ea typeface="HG丸ｺﾞｼｯｸM-PRO" panose="020F0600000000000000" pitchFamily="50" charset="-128"/>
            </a:rPr>
            <a:t>とし</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ていただきますようお願いいたします。</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新設の場合は，不必要動作の防止を目的に構内</a:t>
          </a:r>
          <a:r>
            <a:rPr lang="en-US" altLang="ja-JP" sz="1100">
              <a:latin typeface="HG丸ｺﾞｼｯｸM-PRO" panose="020F0600000000000000" pitchFamily="50" charset="-128"/>
              <a:ea typeface="HG丸ｺﾞｼｯｸM-PRO" panose="020F0600000000000000" pitchFamily="50" charset="-128"/>
            </a:rPr>
            <a:t>GR</a:t>
          </a:r>
          <a:r>
            <a:rPr lang="ja-JP" altLang="en-US" sz="1100">
              <a:latin typeface="HG丸ｺﾞｼｯｸM-PRO" panose="020F0600000000000000" pitchFamily="50" charset="-128"/>
              <a:ea typeface="HG丸ｺﾞｼｯｸM-PRO" panose="020F0600000000000000" pitchFamily="50" charset="-128"/>
            </a:rPr>
            <a:t>が動作しない処置をお願いいたします。</a:t>
          </a:r>
        </a:p>
        <a:p>
          <a:pPr eaLnBrk="1" hangingPunct="1"/>
          <a:r>
            <a:rPr lang="ja-JP" altLang="en-US" sz="1100">
              <a:latin typeface="HG丸ｺﾞｼｯｸM-PRO" panose="020F0600000000000000" pitchFamily="50" charset="-128"/>
              <a:ea typeface="HG丸ｺﾞｼｯｸM-PRO" panose="020F0600000000000000" pitchFamily="50" charset="-128"/>
            </a:rPr>
            <a:t>　 </a:t>
          </a:r>
          <a:r>
            <a:rPr lang="en-US" altLang="ja-JP" sz="1100">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上記以外の整定値をご希望の場合は，</a:t>
          </a:r>
          <a:r>
            <a:rPr lang="ja-JP" altLang="ja-JP" sz="1100" u="sng">
              <a:effectLst/>
              <a:latin typeface="HG丸ｺﾞｼｯｸM-PRO" panose="020F0600000000000000" pitchFamily="50" charset="-128"/>
              <a:ea typeface="HG丸ｺﾞｼｯｸM-PRO" panose="020F0600000000000000" pitchFamily="50" charset="-128"/>
              <a:cs typeface="+mn-cs"/>
            </a:rPr>
            <a:t>お申し込み後にお知らせする</a:t>
          </a:r>
          <a:r>
            <a:rPr lang="ja-JP" altLang="en-US" sz="1100" u="sng">
              <a:latin typeface="HG丸ｺﾞｼｯｸM-PRO" panose="020F0600000000000000" pitchFamily="50" charset="-128"/>
              <a:ea typeface="HG丸ｺﾞｼｯｸM-PRO" panose="020F0600000000000000" pitchFamily="50" charset="-128"/>
            </a:rPr>
            <a:t>連絡先（制御グループ）</a:t>
          </a:r>
          <a:endParaRPr lang="en-US" altLang="ja-JP" sz="1100" u="sng">
            <a:latin typeface="HG丸ｺﾞｼｯｸM-PRO" panose="020F0600000000000000" pitchFamily="50" charset="-128"/>
            <a:ea typeface="HG丸ｺﾞｼｯｸM-PRO" panose="020F0600000000000000" pitchFamily="50" charset="-128"/>
          </a:endParaRPr>
        </a:p>
        <a:p>
          <a:pPr eaLnBrk="1" hangingPunct="1">
            <a:lnSpc>
              <a:spcPts val="1300"/>
            </a:lnSpc>
          </a:pPr>
          <a:r>
            <a:rPr lang="ja-JP" altLang="en-US" sz="1100" u="none">
              <a:latin typeface="HG丸ｺﾞｼｯｸM-PRO" panose="020F0600000000000000" pitchFamily="50" charset="-128"/>
              <a:ea typeface="HG丸ｺﾞｼｯｸM-PRO" panose="020F0600000000000000" pitchFamily="50" charset="-128"/>
            </a:rPr>
            <a:t>　　</a:t>
          </a:r>
          <a:r>
            <a:rPr lang="ja-JP" altLang="en-US" sz="1100" u="none" baseline="0">
              <a:latin typeface="HG丸ｺﾞｼｯｸM-PRO" panose="020F0600000000000000" pitchFamily="50" charset="-128"/>
              <a:ea typeface="HG丸ｺﾞｼｯｸM-PRO" panose="020F0600000000000000" pitchFamily="50" charset="-128"/>
            </a:rPr>
            <a:t>  </a:t>
          </a:r>
          <a:r>
            <a:rPr lang="ja-JP" altLang="en-US" sz="1100" u="sng">
              <a:latin typeface="HG丸ｺﾞｼｯｸM-PRO" panose="020F0600000000000000" pitchFamily="50" charset="-128"/>
              <a:ea typeface="HG丸ｺﾞｼｯｸM-PRO" panose="020F0600000000000000" pitchFamily="50" charset="-128"/>
            </a:rPr>
            <a:t>までご連絡いただきますようお願いいたします</a:t>
          </a:r>
          <a:r>
            <a:rPr lang="ja-JP" altLang="en-US" sz="1100">
              <a:latin typeface="HG丸ｺﾞｼｯｸM-PRO" panose="020F0600000000000000" pitchFamily="50" charset="-128"/>
              <a:ea typeface="HG丸ｺﾞｼｯｸM-PRO" panose="020F0600000000000000" pitchFamily="50" charset="-128"/>
            </a:rPr>
            <a:t>。</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defRPr/>
          </a:pP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工事完了後，施設した設備データを設備調書シートの書式等を用いてメールまたは</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FAX</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にて，</a:t>
          </a:r>
          <a:endPar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a:t>
          </a:r>
          <a:r>
            <a:rPr lang="ja-JP" altLang="en-US" sz="1100" b="1" baseline="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a:t>
          </a:r>
          <a:r>
            <a:rPr lang="ja-JP" altLang="ja-JP" sz="1100" b="1" u="none">
              <a:effectLst/>
              <a:latin typeface="HG丸ｺﾞｼｯｸM-PRO" panose="020F0600000000000000" pitchFamily="50" charset="-128"/>
              <a:ea typeface="HG丸ｺﾞｼｯｸM-PRO" panose="020F0600000000000000" pitchFamily="50" charset="-128"/>
              <a:cs typeface="+mn-cs"/>
            </a:rPr>
            <a:t>お申し込み後にお知らせする</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送付先（制御グループ）へご送付いただきますようお願いいたし</a:t>
          </a:r>
          <a:endPar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a:t>
          </a:r>
          <a:r>
            <a:rPr lang="ja-JP" altLang="en-US" sz="1100" b="1" baseline="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ます。</a:t>
          </a:r>
        </a:p>
      </xdr:txBody>
    </xdr:sp>
    <xdr:clientData/>
  </xdr:twoCellAnchor>
  <xdr:twoCellAnchor>
    <xdr:from>
      <xdr:col>0</xdr:col>
      <xdr:colOff>485775</xdr:colOff>
      <xdr:row>14</xdr:row>
      <xdr:rowOff>20638</xdr:rowOff>
    </xdr:from>
    <xdr:to>
      <xdr:col>3</xdr:col>
      <xdr:colOff>485775</xdr:colOff>
      <xdr:row>16</xdr:row>
      <xdr:rowOff>3468</xdr:rowOff>
    </xdr:to>
    <xdr:sp macro="" textlink="">
      <xdr:nvSpPr>
        <xdr:cNvPr id="19" name="Text Box 195"/>
        <xdr:cNvSpPr txBox="1">
          <a:spLocks noChangeArrowheads="1"/>
        </xdr:cNvSpPr>
      </xdr:nvSpPr>
      <xdr:spPr bwMode="auto">
        <a:xfrm>
          <a:off x="485775" y="2420938"/>
          <a:ext cx="20574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en-US" altLang="ja-JP" sz="14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PAS </a:t>
          </a:r>
          <a:r>
            <a:rPr lang="ja-JP" altLang="en-US" sz="10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または </a:t>
          </a:r>
          <a:r>
            <a:rPr lang="en-US" altLang="ja-JP" sz="14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PGS</a:t>
          </a:r>
        </a:p>
      </xdr:txBody>
    </xdr:sp>
    <xdr:clientData/>
  </xdr:twoCellAnchor>
  <xdr:twoCellAnchor>
    <xdr:from>
      <xdr:col>0</xdr:col>
      <xdr:colOff>485775</xdr:colOff>
      <xdr:row>27</xdr:row>
      <xdr:rowOff>1588</xdr:rowOff>
    </xdr:from>
    <xdr:to>
      <xdr:col>3</xdr:col>
      <xdr:colOff>485775</xdr:colOff>
      <xdr:row>28</xdr:row>
      <xdr:rowOff>155868</xdr:rowOff>
    </xdr:to>
    <xdr:sp macro="" textlink="">
      <xdr:nvSpPr>
        <xdr:cNvPr id="20" name="Text Box 195"/>
        <xdr:cNvSpPr txBox="1">
          <a:spLocks noChangeArrowheads="1"/>
        </xdr:cNvSpPr>
      </xdr:nvSpPr>
      <xdr:spPr bwMode="auto">
        <a:xfrm>
          <a:off x="485775" y="4630738"/>
          <a:ext cx="20574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en-US" altLang="ja-JP" sz="14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UGS </a:t>
          </a:r>
          <a:r>
            <a:rPr lang="ja-JP" altLang="en-US" sz="10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または </a:t>
          </a:r>
          <a:r>
            <a:rPr lang="en-US" altLang="ja-JP" sz="14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UAS</a:t>
          </a:r>
        </a:p>
      </xdr:txBody>
    </xdr:sp>
    <xdr:clientData/>
  </xdr:twoCellAnchor>
  <xdr:twoCellAnchor>
    <xdr:from>
      <xdr:col>0</xdr:col>
      <xdr:colOff>485775</xdr:colOff>
      <xdr:row>38</xdr:row>
      <xdr:rowOff>0</xdr:rowOff>
    </xdr:from>
    <xdr:to>
      <xdr:col>3</xdr:col>
      <xdr:colOff>485775</xdr:colOff>
      <xdr:row>39</xdr:row>
      <xdr:rowOff>154280</xdr:rowOff>
    </xdr:to>
    <xdr:sp macro="" textlink="">
      <xdr:nvSpPr>
        <xdr:cNvPr id="21" name="Text Box 195"/>
        <xdr:cNvSpPr txBox="1">
          <a:spLocks noChangeArrowheads="1"/>
        </xdr:cNvSpPr>
      </xdr:nvSpPr>
      <xdr:spPr bwMode="auto">
        <a:xfrm>
          <a:off x="485775" y="6515100"/>
          <a:ext cx="2057400" cy="32573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1pPr>
          <a:lvl2pPr marL="4572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2pPr>
          <a:lvl3pPr marL="9144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3pPr>
          <a:lvl4pPr marL="13716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4pPr>
          <a:lvl5pPr marL="1828800" algn="l" rtl="0" eaLnBrk="0" fontAlgn="base" hangingPunct="0">
            <a:spcBef>
              <a:spcPct val="0"/>
            </a:spcBef>
            <a:spcAft>
              <a:spcPct val="0"/>
            </a:spcAft>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5pPr>
          <a:lvl6pPr marL="22860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6pPr>
          <a:lvl7pPr marL="27432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7pPr>
          <a:lvl8pPr marL="32004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8pPr>
          <a:lvl9pPr marL="3657600" algn="l" defTabSz="914400" rtl="0" eaLnBrk="1" latinLnBrk="0" hangingPunct="1">
            <a:defRPr kumimoji="1" sz="1200" kern="1200">
              <a:solidFill>
                <a:schemeClr val="tx1"/>
              </a:solidFill>
              <a:latin typeface="HG丸ｺﾞｼｯｸM-PRO" panose="020F0600000000000000" pitchFamily="50" charset="-128"/>
              <a:ea typeface="HG丸ｺﾞｼｯｸM-PRO" panose="020F0600000000000000" pitchFamily="50" charset="-128"/>
              <a:cs typeface="+mn-cs"/>
            </a:defRPr>
          </a:lvl9pPr>
        </a:lstStyle>
        <a:p>
          <a:pPr eaLnBrk="1" hangingPunct="1">
            <a:defRPr/>
          </a:pPr>
          <a:r>
            <a:rPr lang="ja-JP" altLang="en-US" sz="14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共通事項</a:t>
          </a:r>
          <a:endParaRPr lang="en-US" altLang="ja-JP" sz="1400" b="1">
            <a:solidFill>
              <a:srgbClr val="996600"/>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247650</xdr:colOff>
      <xdr:row>1</xdr:row>
      <xdr:rowOff>119063</xdr:rowOff>
    </xdr:from>
    <xdr:to>
      <xdr:col>10</xdr:col>
      <xdr:colOff>247650</xdr:colOff>
      <xdr:row>4</xdr:row>
      <xdr:rowOff>138113</xdr:rowOff>
    </xdr:to>
    <xdr:sp macro="" textlink="">
      <xdr:nvSpPr>
        <xdr:cNvPr id="2" name="Rectangle 172"/>
        <xdr:cNvSpPr>
          <a:spLocks noGrp="1" noChangeArrowheads="1"/>
        </xdr:cNvSpPr>
      </xdr:nvSpPr>
      <xdr:spPr bwMode="auto">
        <a:xfrm>
          <a:off x="933450" y="290513"/>
          <a:ext cx="6172200" cy="533400"/>
        </a:xfrm>
        <a:prstGeom prst="rect">
          <a:avLst/>
        </a:prstGeom>
        <a:solidFill>
          <a:srgbClr val="FFFFFF"/>
        </a:solidFill>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0" compatLnSpc="1">
          <a:prstTxWarp prst="textNoShape">
            <a:avLst/>
          </a:prstTxWarp>
        </a:bodyPr>
        <a:lstStyle>
          <a:lvl1pPr algn="l" rtl="0" eaLnBrk="0" fontAlgn="base" hangingPunct="0">
            <a:spcBef>
              <a:spcPct val="0"/>
            </a:spcBef>
            <a:spcAft>
              <a:spcPct val="0"/>
            </a:spcAft>
            <a:defRPr kumimoji="1" sz="4400" kern="1200">
              <a:solidFill>
                <a:schemeClr val="tx1"/>
              </a:solidFill>
              <a:latin typeface="+mj-lt"/>
              <a:ea typeface="+mj-ea"/>
              <a:cs typeface="+mj-cs"/>
            </a:defRPr>
          </a:lvl1pPr>
          <a:lvl2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2pPr>
          <a:lvl3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3pPr>
          <a:lvl4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4pPr>
          <a:lvl5pPr algn="l" rtl="0" eaLnBrk="0" fontAlgn="base" hangingPunct="0">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5pPr>
          <a:lvl6pPr marL="4572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6pPr>
          <a:lvl7pPr marL="9144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7pPr>
          <a:lvl8pPr marL="13716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8pPr>
          <a:lvl9pPr marL="1828800" algn="l" rtl="0" fontAlgn="base">
            <a:spcBef>
              <a:spcPct val="0"/>
            </a:spcBef>
            <a:spcAft>
              <a:spcPct val="0"/>
            </a:spcAft>
            <a:defRPr kumimoji="1" sz="4400">
              <a:solidFill>
                <a:schemeClr val="tx1"/>
              </a:solidFill>
              <a:latin typeface="Arial" panose="020B0604020202020204" pitchFamily="34" charset="0"/>
              <a:ea typeface="ＭＳ Ｐゴシック" panose="020B0600070205080204" pitchFamily="50" charset="-128"/>
            </a:defRPr>
          </a:lvl9pPr>
        </a:lstStyle>
        <a:p>
          <a:pPr eaLnBrk="1" hangingPunct="1">
            <a:defRPr/>
          </a:pPr>
          <a:r>
            <a:rPr lang="ja-JP" altLang="en-US" sz="2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高圧引込ケーブル工事に関するお願い</a:t>
          </a:r>
        </a:p>
      </xdr:txBody>
    </xdr:sp>
    <xdr:clientData/>
  </xdr:twoCellAnchor>
  <xdr:twoCellAnchor>
    <xdr:from>
      <xdr:col>0</xdr:col>
      <xdr:colOff>171450</xdr:colOff>
      <xdr:row>14</xdr:row>
      <xdr:rowOff>4763</xdr:rowOff>
    </xdr:from>
    <xdr:to>
      <xdr:col>10</xdr:col>
      <xdr:colOff>247650</xdr:colOff>
      <xdr:row>45</xdr:row>
      <xdr:rowOff>100268</xdr:rowOff>
    </xdr:to>
    <xdr:sp macro="" textlink="">
      <xdr:nvSpPr>
        <xdr:cNvPr id="3" name="Text Box 195"/>
        <xdr:cNvSpPr txBox="1">
          <a:spLocks noChangeArrowheads="1"/>
        </xdr:cNvSpPr>
      </xdr:nvSpPr>
      <xdr:spPr bwMode="auto">
        <a:xfrm>
          <a:off x="171450" y="2405063"/>
          <a:ext cx="6934200" cy="541045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76200" cmpd="tri">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①</a:t>
          </a:r>
          <a:r>
            <a:rPr lang="en-US" altLang="ja-JP" sz="1100">
              <a:latin typeface="HG丸ｺﾞｼｯｸM-PRO" panose="020F0600000000000000" pitchFamily="50" charset="-128"/>
              <a:ea typeface="HG丸ｺﾞｼｯｸM-PRO" panose="020F0600000000000000" pitchFamily="50" charset="-128"/>
            </a:rPr>
            <a:t> </a:t>
          </a:r>
          <a:r>
            <a:rPr lang="ja-JP" altLang="en-US" sz="1100">
              <a:latin typeface="HG丸ｺﾞｼｯｸM-PRO" panose="020F0600000000000000" pitchFamily="50" charset="-128"/>
              <a:ea typeface="HG丸ｺﾞｼｯｸM-PRO" panose="020F0600000000000000" pitchFamily="50" charset="-128"/>
            </a:rPr>
            <a:t>ケーブルは，</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38m</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ｍ</a:t>
          </a:r>
          <a:r>
            <a:rPr lang="en-US" altLang="ja-JP" sz="1100" b="1" baseline="30000">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2 </a:t>
          </a:r>
          <a:r>
            <a:rPr lang="ja-JP" altLang="en-US" sz="1100">
              <a:latin typeface="HG丸ｺﾞｼｯｸM-PRO" panose="020F0600000000000000" pitchFamily="50" charset="-128"/>
              <a:ea typeface="HG丸ｺﾞｼｯｸM-PRO" panose="020F0600000000000000" pitchFamily="50" charset="-128"/>
            </a:rPr>
            <a:t>以上の太さのものおよび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Ｅ－Ｅタイプ </a:t>
          </a:r>
          <a:r>
            <a:rPr lang="ja-JP" altLang="en-US" sz="1100">
              <a:latin typeface="HG丸ｺﾞｼｯｸM-PRO" panose="020F0600000000000000" pitchFamily="50" charset="-128"/>
              <a:ea typeface="HG丸ｺﾞｼｯｸM-PRO" panose="020F0600000000000000" pitchFamily="50" charset="-128"/>
            </a:rPr>
            <a:t>のものを推奨いたします。</a:t>
          </a: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②</a:t>
          </a:r>
          <a:r>
            <a:rPr lang="ja-JP" altLang="en-US" sz="1100">
              <a:latin typeface="HG丸ｺﾞｼｯｸM-PRO" panose="020F0600000000000000" pitchFamily="50" charset="-128"/>
              <a:ea typeface="HG丸ｺﾞｼｯｸM-PRO" panose="020F0600000000000000" pitchFamily="50" charset="-128"/>
            </a:rPr>
            <a:t> 埋設の深さは舗装部分を除き，管路式は</a:t>
          </a:r>
          <a:r>
            <a:rPr lang="en-US" altLang="ja-JP" sz="1100">
              <a:latin typeface="HG丸ｺﾞｼｯｸM-PRO" panose="020F0600000000000000" pitchFamily="50" charset="-128"/>
              <a:ea typeface="HG丸ｺﾞｼｯｸM-PRO" panose="020F0600000000000000" pitchFamily="50" charset="-128"/>
            </a:rPr>
            <a:t>0.3m</a:t>
          </a:r>
          <a:r>
            <a:rPr lang="ja-JP" altLang="en-US" sz="1100">
              <a:latin typeface="HG丸ｺﾞｼｯｸM-PRO" panose="020F0600000000000000" pitchFamily="50" charset="-128"/>
              <a:ea typeface="HG丸ｺﾞｼｯｸM-PRO" panose="020F0600000000000000" pitchFamily="50" charset="-128"/>
            </a:rPr>
            <a:t>以上，直接埋設式は</a:t>
          </a:r>
          <a:r>
            <a:rPr lang="en-US" altLang="ja-JP" sz="1100">
              <a:latin typeface="HG丸ｺﾞｼｯｸM-PRO" panose="020F0600000000000000" pitchFamily="50" charset="-128"/>
              <a:ea typeface="HG丸ｺﾞｼｯｸM-PRO" panose="020F0600000000000000" pitchFamily="50" charset="-128"/>
            </a:rPr>
            <a:t>1.2m</a:t>
          </a:r>
          <a:r>
            <a:rPr lang="ja-JP" altLang="en-US" sz="1100">
              <a:latin typeface="HG丸ｺﾞｼｯｸM-PRO" panose="020F0600000000000000" pitchFamily="50" charset="-128"/>
              <a:ea typeface="HG丸ｺﾞｼｯｸM-PRO" panose="020F0600000000000000" pitchFamily="50" charset="-128"/>
            </a:rPr>
            <a:t>以上（重量物の圧力を</a:t>
          </a:r>
        </a:p>
        <a:p>
          <a:pPr eaLnBrk="1" hangingPunct="1">
            <a:defRPr/>
          </a:pPr>
          <a:r>
            <a:rPr lang="ja-JP" altLang="en-US" sz="1100">
              <a:latin typeface="HG丸ｺﾞｼｯｸM-PRO" panose="020F0600000000000000" pitchFamily="50" charset="-128"/>
              <a:ea typeface="HG丸ｺﾞｼｯｸM-PRO" panose="020F0600000000000000" pitchFamily="50" charset="-128"/>
            </a:rPr>
            <a:t>　受けない場合は </a:t>
          </a:r>
          <a:r>
            <a:rPr lang="en-US" altLang="ja-JP" sz="1100">
              <a:latin typeface="HG丸ｺﾞｼｯｸM-PRO" panose="020F0600000000000000" pitchFamily="50" charset="-128"/>
              <a:ea typeface="HG丸ｺﾞｼｯｸM-PRO" panose="020F0600000000000000" pitchFamily="50" charset="-128"/>
            </a:rPr>
            <a:t>0.6m</a:t>
          </a:r>
          <a:r>
            <a:rPr lang="ja-JP" altLang="en-US" sz="1100">
              <a:latin typeface="HG丸ｺﾞｼｯｸM-PRO" panose="020F0600000000000000" pitchFamily="50" charset="-128"/>
              <a:ea typeface="HG丸ｺﾞｼｯｸM-PRO" panose="020F0600000000000000" pitchFamily="50" charset="-128"/>
            </a:rPr>
            <a:t>以上）の深さとしてください。</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③</a:t>
          </a:r>
          <a:r>
            <a:rPr lang="ja-JP" altLang="en-US" sz="1100">
              <a:latin typeface="HG丸ｺﾞｼｯｸM-PRO" panose="020F0600000000000000" pitchFamily="50" charset="-128"/>
              <a:ea typeface="HG丸ｺﾞｼｯｸM-PRO" panose="020F0600000000000000" pitchFamily="50" charset="-128"/>
            </a:rPr>
            <a:t> 埋設箇所の表示のため，標識シート・標柱・標石等の施工をお願いいたします。</a:t>
          </a: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④</a:t>
          </a:r>
          <a:r>
            <a:rPr lang="ja-JP" altLang="en-US" sz="1100">
              <a:latin typeface="HG丸ｺﾞｼｯｸM-PRO" panose="020F0600000000000000" pitchFamily="50" charset="-128"/>
              <a:ea typeface="HG丸ｺﾞｼｯｸM-PRO" panose="020F0600000000000000" pitchFamily="50" charset="-128"/>
            </a:rPr>
            <a:t> ケーブル終端部は，日本電力ケーブル接続技術協会（</a:t>
          </a:r>
          <a:r>
            <a:rPr lang="en-US" altLang="ja-JP" sz="1100">
              <a:latin typeface="HG丸ｺﾞｼｯｸM-PRO" panose="020F0600000000000000" pitchFamily="50" charset="-128"/>
              <a:ea typeface="HG丸ｺﾞｼｯｸM-PRO" panose="020F0600000000000000" pitchFamily="50" charset="-128"/>
            </a:rPr>
            <a:t>JCAA</a:t>
          </a:r>
          <a:r>
            <a:rPr lang="ja-JP" altLang="en-US" sz="1100">
              <a:latin typeface="HG丸ｺﾞｼｯｸM-PRO" panose="020F0600000000000000" pitchFamily="50" charset="-128"/>
              <a:ea typeface="HG丸ｺﾞｼｯｸM-PRO" panose="020F0600000000000000" pitchFamily="50" charset="-128"/>
            </a:rPr>
            <a:t>）認定品を推奨いたします。</a:t>
          </a:r>
        </a:p>
        <a:p>
          <a:pPr eaLnBrk="1" hangingPunct="1">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⑤</a:t>
          </a:r>
          <a:r>
            <a:rPr lang="ja-JP" altLang="en-US" sz="1100">
              <a:latin typeface="HG丸ｺﾞｼｯｸM-PRO" panose="020F0600000000000000" pitchFamily="50" charset="-128"/>
              <a:ea typeface="HG丸ｺﾞｼｯｸM-PRO" panose="020F0600000000000000" pitchFamily="50" charset="-128"/>
            </a:rPr>
            <a:t> </a:t>
          </a:r>
          <a:r>
            <a:rPr lang="en-US" altLang="ja-JP" sz="1100">
              <a:latin typeface="HG丸ｺﾞｼｯｸM-PRO" panose="020F0600000000000000" pitchFamily="50" charset="-128"/>
              <a:ea typeface="HG丸ｺﾞｼｯｸM-PRO" panose="020F0600000000000000" pitchFamily="50" charset="-128"/>
            </a:rPr>
            <a:t>VCT</a:t>
          </a:r>
          <a:r>
            <a:rPr lang="ja-JP" altLang="en-US" sz="1100">
              <a:latin typeface="HG丸ｺﾞｼｯｸM-PRO" panose="020F0600000000000000" pitchFamily="50" charset="-128"/>
              <a:ea typeface="HG丸ｺﾞｼｯｸM-PRO" panose="020F0600000000000000" pitchFamily="50" charset="-128"/>
            </a:rPr>
            <a:t>容量が</a:t>
          </a:r>
          <a:r>
            <a:rPr lang="en-US" altLang="ja-JP" sz="1100">
              <a:latin typeface="HG丸ｺﾞｼｯｸM-PRO" panose="020F0600000000000000" pitchFamily="50" charset="-128"/>
              <a:ea typeface="HG丸ｺﾞｼｯｸM-PRO" panose="020F0600000000000000" pitchFamily="50" charset="-128"/>
            </a:rPr>
            <a:t>200A</a:t>
          </a:r>
          <a:r>
            <a:rPr lang="ja-JP" altLang="en-US" sz="1100">
              <a:latin typeface="HG丸ｺﾞｼｯｸM-PRO" panose="020F0600000000000000" pitchFamily="50" charset="-128"/>
              <a:ea typeface="HG丸ｺﾞｼｯｸM-PRO" panose="020F0600000000000000" pitchFamily="50" charset="-128"/>
            </a:rPr>
            <a:t>または</a:t>
          </a:r>
          <a:r>
            <a:rPr lang="en-US" altLang="ja-JP" sz="1100">
              <a:latin typeface="HG丸ｺﾞｼｯｸM-PRO" panose="020F0600000000000000" pitchFamily="50" charset="-128"/>
              <a:ea typeface="HG丸ｺﾞｼｯｸM-PRO" panose="020F0600000000000000" pitchFamily="50" charset="-128"/>
            </a:rPr>
            <a:t>500A</a:t>
          </a:r>
          <a:r>
            <a:rPr lang="ja-JP" altLang="en-US" sz="1100">
              <a:latin typeface="HG丸ｺﾞｼｯｸM-PRO" panose="020F0600000000000000" pitchFamily="50" charset="-128"/>
              <a:ea typeface="HG丸ｺﾞｼｯｸM-PRO" panose="020F0600000000000000" pitchFamily="50" charset="-128"/>
            </a:rPr>
            <a:t>となる場合，またはケーブルの太さが</a:t>
          </a:r>
          <a:r>
            <a:rPr lang="en-US" altLang="ja-JP" sz="1100">
              <a:latin typeface="HG丸ｺﾞｼｯｸM-PRO" panose="020F0600000000000000" pitchFamily="50" charset="-128"/>
              <a:ea typeface="HG丸ｺﾞｼｯｸM-PRO" panose="020F0600000000000000" pitchFamily="50" charset="-128"/>
            </a:rPr>
            <a:t>100㎟ </a:t>
          </a:r>
          <a:r>
            <a:rPr lang="ja-JP" altLang="en-US" sz="1100">
              <a:latin typeface="HG丸ｺﾞｼｯｸM-PRO" panose="020F0600000000000000" pitchFamily="50" charset="-128"/>
              <a:ea typeface="HG丸ｺﾞｼｯｸM-PRO" panose="020F0600000000000000" pitchFamily="50" charset="-128"/>
            </a:rPr>
            <a:t>以上となる場合</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においては，ＶＣＴリード線との接続に圧着端子（ＲＤ端子）を用いておりますので，ケーブル</a:t>
          </a:r>
        </a:p>
        <a:p>
          <a:pPr eaLnBrk="1" hangingPunct="1">
            <a:defRPr/>
          </a:pPr>
          <a:r>
            <a:rPr lang="ja-JP" altLang="en-US" sz="1100">
              <a:latin typeface="HG丸ｺﾞｼｯｸM-PRO" panose="020F0600000000000000" pitchFamily="50" charset="-128"/>
              <a:ea typeface="HG丸ｺﾞｼｯｸM-PRO" panose="020F0600000000000000" pitchFamily="50" charset="-128"/>
            </a:rPr>
            <a:t>　およびＶＣＴ負荷側の電線（</a:t>
          </a:r>
          <a:r>
            <a:rPr lang="en-US" altLang="ja-JP" sz="1100">
              <a:latin typeface="HG丸ｺﾞｼｯｸM-PRO" panose="020F0600000000000000" pitchFamily="50" charset="-128"/>
              <a:ea typeface="HG丸ｺﾞｼｯｸM-PRO" panose="020F0600000000000000" pitchFamily="50" charset="-128"/>
            </a:rPr>
            <a:t>KIP</a:t>
          </a:r>
          <a:r>
            <a:rPr lang="ja-JP" altLang="en-US" sz="1100">
              <a:latin typeface="HG丸ｺﾞｼｯｸM-PRO" panose="020F0600000000000000" pitchFamily="50" charset="-128"/>
              <a:ea typeface="HG丸ｺﾞｼｯｸM-PRO" panose="020F0600000000000000" pitchFamily="50" charset="-128"/>
            </a:rPr>
            <a:t>等）への圧着端子（ＲＤ端子）を取付けをお願いいたします。</a:t>
          </a:r>
        </a:p>
        <a:p>
          <a:pPr eaLnBrk="1" hangingPunct="1">
            <a:lnSpc>
              <a:spcPts val="1300"/>
            </a:lnSpc>
            <a:defRPr/>
          </a:pPr>
          <a:endParaRPr lang="ja-JP" altLang="en-US"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⑥</a:t>
          </a:r>
          <a:r>
            <a:rPr lang="ja-JP" altLang="en-US" sz="1100">
              <a:latin typeface="HG丸ｺﾞｼｯｸM-PRO" panose="020F0600000000000000" pitchFamily="50" charset="-128"/>
              <a:ea typeface="HG丸ｺﾞｼｯｸM-PRO" panose="020F0600000000000000" pitchFamily="50" charset="-128"/>
            </a:rPr>
            <a:t> </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PAS</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UGS</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等）を未設置の場合は，波及事故防止の観点から取付を推奨いたします</a:t>
          </a:r>
          <a:r>
            <a:rPr lang="ja-JP" altLang="en-US" sz="1100">
              <a:latin typeface="HG丸ｺﾞｼｯｸM-PRO" panose="020F0600000000000000" pitchFamily="50" charset="-128"/>
              <a:ea typeface="HG丸ｺﾞｼｯｸM-PRO" panose="020F0600000000000000" pitchFamily="50" charset="-128"/>
            </a:rPr>
            <a:t>。</a:t>
          </a:r>
        </a:p>
        <a:p>
          <a:pPr eaLnBrk="1" hangingPunct="1">
            <a:defRPr/>
          </a:pPr>
          <a:endParaRPr lang="en-US" altLang="ja-JP" sz="1100">
            <a:latin typeface="HG丸ｺﾞｼｯｸM-PRO" panose="020F0600000000000000" pitchFamily="50" charset="-128"/>
            <a:ea typeface="HG丸ｺﾞｼｯｸM-PRO" panose="020F0600000000000000" pitchFamily="50" charset="-128"/>
          </a:endParaRPr>
        </a:p>
        <a:p>
          <a:pPr eaLnBrk="1" hangingPunct="1">
            <a:lnSpc>
              <a:spcPts val="1300"/>
            </a:lnSpc>
            <a:defRPr/>
          </a:pP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工事完了後，施設した設備データを設備調書シートの書式等を用いてメールまたは</a:t>
          </a:r>
          <a:r>
            <a:rPr lang="en-US" altLang="ja-JP"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FAX</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にて，</a:t>
          </a:r>
        </a:p>
        <a:p>
          <a:pPr eaLnBrk="1" hangingPunct="1">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お申し込み後にお知らせする送付先（制御グループ）へご送付いただきますようお願いいたし</a:t>
          </a:r>
        </a:p>
        <a:p>
          <a:pPr eaLnBrk="1" hangingPunct="1">
            <a:lnSpc>
              <a:spcPts val="1200"/>
            </a:lnSpc>
            <a:defRPr/>
          </a:pP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　 ます。</a:t>
          </a:r>
        </a:p>
      </xdr:txBody>
    </xdr:sp>
    <xdr:clientData/>
  </xdr:twoCellAnchor>
  <xdr:twoCellAnchor>
    <xdr:from>
      <xdr:col>0</xdr:col>
      <xdr:colOff>247650</xdr:colOff>
      <xdr:row>1</xdr:row>
      <xdr:rowOff>42863</xdr:rowOff>
    </xdr:from>
    <xdr:to>
      <xdr:col>1</xdr:col>
      <xdr:colOff>247650</xdr:colOff>
      <xdr:row>5</xdr:row>
      <xdr:rowOff>42863</xdr:rowOff>
    </xdr:to>
    <xdr:sp macro="" textlink="">
      <xdr:nvSpPr>
        <xdr:cNvPr id="4" name="Oval 209"/>
        <xdr:cNvSpPr>
          <a:spLocks noChangeArrowheads="1"/>
        </xdr:cNvSpPr>
      </xdr:nvSpPr>
      <xdr:spPr bwMode="auto">
        <a:xfrm>
          <a:off x="247650" y="214313"/>
          <a:ext cx="685800" cy="685800"/>
        </a:xfrm>
        <a:prstGeom prst="ellipse">
          <a:avLst/>
        </a:prstGeom>
        <a:gradFill rotWithShape="1">
          <a:gsLst>
            <a:gs pos="0">
              <a:srgbClr val="660066">
                <a:gamma/>
                <a:tint val="43137"/>
                <a:invGamma/>
              </a:srgbClr>
            </a:gs>
            <a:gs pos="50000">
              <a:srgbClr val="660066">
                <a:alpha val="89999"/>
              </a:srgbClr>
            </a:gs>
            <a:gs pos="100000">
              <a:srgbClr val="660066">
                <a:gamma/>
                <a:tint val="43137"/>
                <a:invGamma/>
              </a:srgbClr>
            </a:gs>
          </a:gsLst>
          <a:lin ang="5400000" scaled="1"/>
        </a:gra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non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algn="ctr" eaLnBrk="1" hangingPunct="1">
            <a:defRPr/>
          </a:pPr>
          <a:r>
            <a:rPr lang="ja-JP" altLang="en-US" sz="1100" b="1">
              <a:solidFill>
                <a:schemeClr val="bg1"/>
              </a:solidFill>
              <a:latin typeface="HG丸ｺﾞｼｯｸM-PRO" panose="020F0600000000000000" pitchFamily="50" charset="-128"/>
              <a:ea typeface="HG丸ｺﾞｼｯｸM-PRO" panose="020F0600000000000000" pitchFamily="50" charset="-128"/>
            </a:rPr>
            <a:t>ケーブル</a:t>
          </a:r>
        </a:p>
      </xdr:txBody>
    </xdr:sp>
    <xdr:clientData/>
  </xdr:twoCellAnchor>
  <xdr:twoCellAnchor>
    <xdr:from>
      <xdr:col>1</xdr:col>
      <xdr:colOff>247650</xdr:colOff>
      <xdr:row>4</xdr:row>
      <xdr:rowOff>66675</xdr:rowOff>
    </xdr:from>
    <xdr:to>
      <xdr:col>9</xdr:col>
      <xdr:colOff>628650</xdr:colOff>
      <xdr:row>4</xdr:row>
      <xdr:rowOff>66675</xdr:rowOff>
    </xdr:to>
    <xdr:sp macro="" textlink="">
      <xdr:nvSpPr>
        <xdr:cNvPr id="13708" name="Line 210"/>
        <xdr:cNvSpPr>
          <a:spLocks noChangeShapeType="1"/>
        </xdr:cNvSpPr>
      </xdr:nvSpPr>
      <xdr:spPr bwMode="auto">
        <a:xfrm>
          <a:off x="933450" y="752475"/>
          <a:ext cx="5867400" cy="0"/>
        </a:xfrm>
        <a:prstGeom prst="line">
          <a:avLst/>
        </a:prstGeom>
        <a:noFill/>
        <a:ln w="19050" cap="rnd">
          <a:solidFill>
            <a:srgbClr val="777777"/>
          </a:solidFill>
          <a:prstDash val="sysDot"/>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clientData/>
  </xdr:twoCellAnchor>
  <xdr:twoCellAnchor>
    <xdr:from>
      <xdr:col>0</xdr:col>
      <xdr:colOff>171450</xdr:colOff>
      <xdr:row>5</xdr:row>
      <xdr:rowOff>42863</xdr:rowOff>
    </xdr:from>
    <xdr:to>
      <xdr:col>10</xdr:col>
      <xdr:colOff>266700</xdr:colOff>
      <xdr:row>10</xdr:row>
      <xdr:rowOff>11480</xdr:rowOff>
    </xdr:to>
    <xdr:sp macro="" textlink="">
      <xdr:nvSpPr>
        <xdr:cNvPr id="6" name="Text Box 211"/>
        <xdr:cNvSpPr txBox="1">
          <a:spLocks noChangeArrowheads="1"/>
        </xdr:cNvSpPr>
      </xdr:nvSpPr>
      <xdr:spPr bwMode="auto">
        <a:xfrm>
          <a:off x="171450" y="900113"/>
          <a:ext cx="6953250" cy="8258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sz="1100">
              <a:latin typeface="HG丸ｺﾞｼｯｸM-PRO" panose="020F0600000000000000" pitchFamily="50" charset="-128"/>
              <a:ea typeface="HG丸ｺﾞｼｯｸM-PRO" panose="020F0600000000000000" pitchFamily="50" charset="-128"/>
            </a:rPr>
            <a:t>　</a:t>
          </a:r>
          <a:r>
            <a:rPr lang="ja-JP" altLang="en-US" sz="1100" b="1">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高圧引込ケーブルの工事を実施される場合は，下記の項目をご確認ください。</a:t>
          </a:r>
        </a:p>
        <a:p>
          <a:pPr eaLnBrk="1" hangingPunct="1">
            <a:lnSpc>
              <a:spcPts val="1300"/>
            </a:lnSpc>
            <a:defRPr/>
          </a:pPr>
          <a:r>
            <a:rPr lang="ja-JP" altLang="en-US" sz="1100">
              <a:latin typeface="HG丸ｺﾞｼｯｸM-PRO" panose="020F0600000000000000" pitchFamily="50" charset="-128"/>
              <a:ea typeface="HG丸ｺﾞｼｯｸM-PRO" panose="020F0600000000000000" pitchFamily="50" charset="-128"/>
            </a:rPr>
            <a:t>　なお，お申し込み内容について確認が必要な場合には，弊社担当者からご連絡いたします。</a:t>
          </a:r>
        </a:p>
        <a:p>
          <a:pPr eaLnBrk="1" hangingPunct="1">
            <a:defRPr/>
          </a:pPr>
          <a:r>
            <a:rPr lang="ja-JP" altLang="en-US" sz="1100">
              <a:latin typeface="HG丸ｺﾞｼｯｸM-PRO" panose="020F0600000000000000" pitchFamily="50" charset="-128"/>
              <a:ea typeface="HG丸ｺﾞｼｯｸM-PRO" panose="020F0600000000000000" pitchFamily="50" charset="-128"/>
            </a:rPr>
            <a:t>　また，その他ご不明な点は，</a:t>
          </a:r>
          <a:r>
            <a:rPr kumimoji="1" lang="ja-JP" altLang="ja-JP" sz="1100" b="0" i="0" kern="1200" baseline="0">
              <a:solidFill>
                <a:schemeClr val="tx1"/>
              </a:solidFill>
              <a:effectLst/>
              <a:latin typeface="HG丸ｺﾞｼｯｸM-PRO" panose="020F0600000000000000" pitchFamily="50" charset="-128"/>
              <a:ea typeface="HG丸ｺﾞｼｯｸM-PRO" panose="020F0600000000000000" pitchFamily="50" charset="-128"/>
              <a:cs typeface="+mn-cs"/>
            </a:rPr>
            <a:t>お申し込み後にお知らせする問い合わせ先</a:t>
          </a:r>
          <a:r>
            <a:rPr kumimoji="1" lang="ja-JP" altLang="en-US" sz="1100" b="0" i="0" kern="1200" baseline="0">
              <a:solidFill>
                <a:schemeClr val="tx1"/>
              </a:solidFill>
              <a:effectLst/>
              <a:latin typeface="HG丸ｺﾞｼｯｸM-PRO" panose="020F0600000000000000" pitchFamily="50" charset="-128"/>
              <a:ea typeface="HG丸ｺﾞｼｯｸM-PRO" panose="020F0600000000000000" pitchFamily="50" charset="-128"/>
              <a:cs typeface="+mn-cs"/>
            </a:rPr>
            <a:t>に</a:t>
          </a:r>
          <a:r>
            <a:rPr lang="ja-JP" altLang="en-US" sz="1100">
              <a:latin typeface="HG丸ｺﾞｼｯｸM-PRO" panose="020F0600000000000000" pitchFamily="50" charset="-128"/>
              <a:ea typeface="HG丸ｺﾞｼｯｸM-PRO" panose="020F0600000000000000" pitchFamily="50" charset="-128"/>
            </a:rPr>
            <a:t>ご連絡いただきますよ</a:t>
          </a:r>
          <a:endParaRPr lang="en-US" altLang="ja-JP" sz="1100">
            <a:latin typeface="HG丸ｺﾞｼｯｸM-PRO" panose="020F0600000000000000" pitchFamily="50" charset="-128"/>
            <a:ea typeface="HG丸ｺﾞｼｯｸM-PRO" panose="020F0600000000000000" pitchFamily="50" charset="-128"/>
          </a:endParaRPr>
        </a:p>
        <a:p>
          <a:pPr eaLnBrk="1" hangingPunct="1">
            <a:lnSpc>
              <a:spcPts val="1200"/>
            </a:lnSpc>
            <a:defRPr/>
          </a:pPr>
          <a:r>
            <a:rPr lang="ja-JP" altLang="en-US" sz="1100">
              <a:latin typeface="HG丸ｺﾞｼｯｸM-PRO" panose="020F0600000000000000" pitchFamily="50" charset="-128"/>
              <a:ea typeface="HG丸ｺﾞｼｯｸM-PRO" panose="020F0600000000000000" pitchFamily="50" charset="-128"/>
            </a:rPr>
            <a:t>　うお願いいたします。</a:t>
          </a:r>
        </a:p>
      </xdr:txBody>
    </xdr:sp>
    <xdr:clientData/>
  </xdr:twoCellAnchor>
  <xdr:twoCellAnchor>
    <xdr:from>
      <xdr:col>0</xdr:col>
      <xdr:colOff>0</xdr:colOff>
      <xdr:row>0</xdr:row>
      <xdr:rowOff>0</xdr:rowOff>
    </xdr:from>
    <xdr:to>
      <xdr:col>10</xdr:col>
      <xdr:colOff>342900</xdr:colOff>
      <xdr:row>49</xdr:row>
      <xdr:rowOff>161925</xdr:rowOff>
    </xdr:to>
    <xdr:sp macro="" textlink="">
      <xdr:nvSpPr>
        <xdr:cNvPr id="7" name="Rectangle 214"/>
        <xdr:cNvSpPr>
          <a:spLocks noChangeArrowheads="1"/>
        </xdr:cNvSpPr>
      </xdr:nvSpPr>
      <xdr:spPr bwMode="auto">
        <a:xfrm>
          <a:off x="0" y="0"/>
          <a:ext cx="7200900" cy="8562975"/>
        </a:xfrm>
        <a:prstGeom prst="rect">
          <a:avLst/>
        </a:prstGeom>
        <a:noFill/>
        <a:ln w="41275" cmpd="thickThin">
          <a:solidFill>
            <a:srgbClr val="660066"/>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endParaRPr lang="ja-JP" altLang="en-US"/>
        </a:p>
      </xdr:txBody>
    </xdr:sp>
    <xdr:clientData/>
  </xdr:twoCellAnchor>
  <xdr:twoCellAnchor>
    <xdr:from>
      <xdr:col>0</xdr:col>
      <xdr:colOff>247650</xdr:colOff>
      <xdr:row>11</xdr:row>
      <xdr:rowOff>38100</xdr:rowOff>
    </xdr:from>
    <xdr:to>
      <xdr:col>9</xdr:col>
      <xdr:colOff>552450</xdr:colOff>
      <xdr:row>13</xdr:row>
      <xdr:rowOff>104775</xdr:rowOff>
    </xdr:to>
    <xdr:grpSp>
      <xdr:nvGrpSpPr>
        <xdr:cNvPr id="13711" name="Group 632"/>
        <xdr:cNvGrpSpPr>
          <a:grpSpLocks/>
        </xdr:cNvGrpSpPr>
      </xdr:nvGrpSpPr>
      <xdr:grpSpPr bwMode="auto">
        <a:xfrm>
          <a:off x="247650" y="1924050"/>
          <a:ext cx="6477000" cy="409575"/>
          <a:chOff x="156" y="1130"/>
          <a:chExt cx="4080" cy="253"/>
        </a:xfrm>
      </xdr:grpSpPr>
      <xdr:sp macro="" textlink="">
        <xdr:nvSpPr>
          <xdr:cNvPr id="13" name="Text Box 194"/>
          <xdr:cNvSpPr txBox="1">
            <a:spLocks noChangeArrowheads="1"/>
          </xdr:cNvSpPr>
        </xdr:nvSpPr>
        <xdr:spPr bwMode="auto">
          <a:xfrm>
            <a:off x="252" y="1142"/>
            <a:ext cx="3984" cy="2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defRPr/>
            </a:pPr>
            <a:r>
              <a:rPr lang="ja-JP" altLang="en-US" b="1">
                <a:solidFill>
                  <a:srgbClr val="333333"/>
                </a:solidFill>
                <a:effectLst>
                  <a:outerShdw blurRad="38100" dist="38100" dir="2700000" algn="tl">
                    <a:srgbClr val="C0C0C0"/>
                  </a:outerShdw>
                </a:effectLst>
                <a:latin typeface="HG丸ｺﾞｼｯｸM-PRO" panose="020F0600000000000000" pitchFamily="50" charset="-128"/>
                <a:ea typeface="HG丸ｺﾞｼｯｸM-PRO" panose="020F0600000000000000" pitchFamily="50" charset="-128"/>
              </a:rPr>
              <a:t>ご確認いただく項目</a:t>
            </a:r>
          </a:p>
        </xdr:txBody>
      </xdr:sp>
      <xdr:sp macro="" textlink="">
        <xdr:nvSpPr>
          <xdr:cNvPr id="14" name="Rectangle 212"/>
          <xdr:cNvSpPr>
            <a:spLocks noChangeArrowheads="1"/>
          </xdr:cNvSpPr>
        </xdr:nvSpPr>
        <xdr:spPr bwMode="auto">
          <a:xfrm>
            <a:off x="156" y="1130"/>
            <a:ext cx="96" cy="253"/>
          </a:xfrm>
          <a:prstGeom prst="rect">
            <a:avLst/>
          </a:prstGeom>
          <a:pattFill prst="dkUpDiag">
            <a:fgClr>
              <a:schemeClr val="bg1">
                <a:alpha val="70195"/>
              </a:schemeClr>
            </a:fgClr>
            <a:bgClr>
              <a:srgbClr val="660066">
                <a:alpha val="70195"/>
              </a:srgbClr>
            </a:bgClr>
          </a:pattFill>
          <a:ln w="9525">
            <a:solidFill>
              <a:srgbClr val="80008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algn="ctr" eaLnBrk="1" hangingPunct="1"/>
            <a:endParaRPr lang="ja-JP" altLang="ja-JP">
              <a:solidFill>
                <a:srgbClr val="FF9900"/>
              </a:solidFill>
              <a:latin typeface="HG丸ｺﾞｼｯｸM-PRO" panose="020F0600000000000000" pitchFamily="50" charset="-128"/>
              <a:ea typeface="HG丸ｺﾞｼｯｸM-PRO" panose="020F0600000000000000" pitchFamily="50" charset="-128"/>
            </a:endParaRPr>
          </a:p>
        </xdr:txBody>
      </xdr:sp>
      <xdr:sp macro="" textlink="">
        <xdr:nvSpPr>
          <xdr:cNvPr id="13718" name="Line 219"/>
          <xdr:cNvSpPr>
            <a:spLocks noChangeShapeType="1"/>
          </xdr:cNvSpPr>
        </xdr:nvSpPr>
        <xdr:spPr bwMode="auto">
          <a:xfrm>
            <a:off x="156" y="1383"/>
            <a:ext cx="3936" cy="0"/>
          </a:xfrm>
          <a:prstGeom prst="line">
            <a:avLst/>
          </a:prstGeom>
          <a:noFill/>
          <a:ln w="9525">
            <a:solidFill>
              <a:srgbClr val="777777"/>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grpSp>
    <xdr:clientData/>
  </xdr:twoCellAnchor>
  <xdr:twoCellAnchor editAs="oneCell">
    <xdr:from>
      <xdr:col>0</xdr:col>
      <xdr:colOff>476250</xdr:colOff>
      <xdr:row>16</xdr:row>
      <xdr:rowOff>47625</xdr:rowOff>
    </xdr:from>
    <xdr:to>
      <xdr:col>9</xdr:col>
      <xdr:colOff>552450</xdr:colOff>
      <xdr:row>26</xdr:row>
      <xdr:rowOff>9525</xdr:rowOff>
    </xdr:to>
    <xdr:pic>
      <xdr:nvPicPr>
        <xdr:cNvPr id="13712" name="tabl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2790825"/>
          <a:ext cx="62484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16</xdr:row>
      <xdr:rowOff>142875</xdr:rowOff>
    </xdr:from>
    <xdr:to>
      <xdr:col>5</xdr:col>
      <xdr:colOff>323850</xdr:colOff>
      <xdr:row>24</xdr:row>
      <xdr:rowOff>9525</xdr:rowOff>
    </xdr:to>
    <xdr:pic>
      <xdr:nvPicPr>
        <xdr:cNvPr id="13713" name="Picture 66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5850" y="2886075"/>
          <a:ext cx="2667000" cy="12382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twoCellAnchor editAs="oneCell">
    <xdr:from>
      <xdr:col>5</xdr:col>
      <xdr:colOff>476250</xdr:colOff>
      <xdr:row>16</xdr:row>
      <xdr:rowOff>114300</xdr:rowOff>
    </xdr:from>
    <xdr:to>
      <xdr:col>9</xdr:col>
      <xdr:colOff>476250</xdr:colOff>
      <xdr:row>23</xdr:row>
      <xdr:rowOff>161925</xdr:rowOff>
    </xdr:to>
    <xdr:pic>
      <xdr:nvPicPr>
        <xdr:cNvPr id="13714" name="Picture 66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0" y="2857500"/>
          <a:ext cx="2743200" cy="124777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twoCellAnchor>
    <xdr:from>
      <xdr:col>5</xdr:col>
      <xdr:colOff>366713</xdr:colOff>
      <xdr:row>23</xdr:row>
      <xdr:rowOff>128588</xdr:rowOff>
    </xdr:from>
    <xdr:to>
      <xdr:col>10</xdr:col>
      <xdr:colOff>95250</xdr:colOff>
      <xdr:row>25</xdr:row>
      <xdr:rowOff>144761</xdr:rowOff>
    </xdr:to>
    <xdr:sp macro="" textlink="">
      <xdr:nvSpPr>
        <xdr:cNvPr id="12" name="Text Box 670"/>
        <xdr:cNvSpPr txBox="1">
          <a:spLocks noChangeArrowheads="1"/>
        </xdr:cNvSpPr>
      </xdr:nvSpPr>
      <xdr:spPr bwMode="auto">
        <a:xfrm>
          <a:off x="3795713" y="4071938"/>
          <a:ext cx="3157537" cy="3590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メイリオ" panose="020B060403050404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メイリオ" panose="020B0604030504040204" pitchFamily="50" charset="-128"/>
              <a:cs typeface="+mn-cs"/>
            </a:defRPr>
          </a:lvl9pPr>
        </a:lstStyle>
        <a:p>
          <a:pPr eaLnBrk="1" hangingPunct="1"/>
          <a:r>
            <a:rPr lang="zh-TW" altLang="en-US" sz="800">
              <a:latin typeface="HG丸ｺﾞｼｯｸM-PRO" panose="020F0600000000000000" pitchFamily="50" charset="-128"/>
              <a:ea typeface="HG丸ｺﾞｼｯｸM-PRO" panose="020F0600000000000000" pitchFamily="50" charset="-128"/>
            </a:rPr>
            <a:t>出典：</a:t>
          </a:r>
          <a:endParaRPr lang="en-US" altLang="zh-TW" sz="800">
            <a:latin typeface="HG丸ｺﾞｼｯｸM-PRO" panose="020F0600000000000000" pitchFamily="50" charset="-128"/>
            <a:ea typeface="HG丸ｺﾞｼｯｸM-PRO" panose="020F0600000000000000" pitchFamily="50" charset="-128"/>
          </a:endParaRPr>
        </a:p>
        <a:p>
          <a:pPr eaLnBrk="1" hangingPunct="1"/>
          <a:r>
            <a:rPr lang="zh-TW" altLang="en-US" sz="800">
              <a:latin typeface="HG丸ｺﾞｼｯｸM-PRO" panose="020F0600000000000000" pitchFamily="50" charset="-128"/>
              <a:ea typeface="HG丸ｺﾞｼｯｸM-PRO" panose="020F0600000000000000" pitchFamily="50" charset="-128"/>
            </a:rPr>
            <a:t>電気安全全国連絡委員会（一般社団法人 日本電気協会）</a:t>
          </a:r>
          <a:endParaRPr lang="ja-JP" altLang="en-US" sz="800">
            <a:latin typeface="HG丸ｺﾞｼｯｸM-PRO" panose="020F0600000000000000" pitchFamily="50" charset="-128"/>
            <a:ea typeface="HG丸ｺﾞｼｯｸM-PRO" panose="020F0600000000000000"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honten-2a1\04M&#12381;&#12398;&#20182;\Users\t1160829\Desktop\WG\&#12362;&#23458;&#12373;&#12414;&#36865;&#20184;&#29992;\&#21332;&#35696;&#31080;\&#33258;&#23478;&#29992;&#22259;&#38754;&#21332;&#35696;&#31080;&#12288;&#38651;&#23376;&#21270;%20win8&#25913;&#33391;&#29256;3.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onten-2a1\04P&#12381;&#12398;&#20182;\Users\t1160829\Desktop\&#12362;&#23458;&#12373;&#12414;&#36865;&#20184;&#29992;\&#21332;&#35696;&#31080;\&#33258;&#23478;&#29992;&#22259;&#38754;&#21332;&#35696;&#31080;&#12288;&#38651;&#23376;&#21270;%20win8&#25913;&#33391;&#29256;3.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honten-2a1\04M&#12381;&#12398;&#20182;\Users\t1160829\Desktop\WG\Users\t1160829\Desktop\&#12362;&#23458;&#12373;&#12414;&#36865;&#20184;&#29992;\&#21332;&#35696;&#31080;\&#33258;&#23478;&#29992;&#22259;&#38754;&#21332;&#35696;&#31080;&#12288;&#38651;&#23376;&#21270;%20win8&#25913;&#33391;&#29256;3.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入力補助"/>
      <sheetName val="貼り付け"/>
      <sheetName val="協議票"/>
      <sheetName val="設備確認票"/>
      <sheetName val="結果連絡票"/>
      <sheetName val="検針困難個所点検"/>
      <sheetName val="柱上ＶＣＴ協議"/>
      <sheetName val="入力規則データ"/>
      <sheetName val="変電所データ"/>
      <sheetName val="自家用図面協議票　電子化 win8改良版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蔵前</v>
          </cell>
          <cell r="C2" t="str">
            <v>根岸</v>
          </cell>
          <cell r="D2" t="str">
            <v>浅草</v>
          </cell>
          <cell r="E2" t="str">
            <v>南千住</v>
          </cell>
          <cell r="F2" t="str">
            <v>三河島</v>
          </cell>
          <cell r="G2" t="str">
            <v>尾久</v>
          </cell>
          <cell r="H2" t="str">
            <v>田端</v>
          </cell>
          <cell r="I2" t="str">
            <v>東尾久</v>
          </cell>
          <cell r="J2" t="str">
            <v>松葉町</v>
          </cell>
          <cell r="K2" t="str">
            <v>花園</v>
          </cell>
          <cell r="L2" t="str">
            <v>日暮里</v>
          </cell>
          <cell r="M2" t="str">
            <v>竹町</v>
          </cell>
          <cell r="N2" t="str">
            <v>豊島町</v>
          </cell>
          <cell r="O2" t="str">
            <v>小島</v>
          </cell>
          <cell r="P2" t="str">
            <v>橋場</v>
          </cell>
          <cell r="Q2" t="str">
            <v>町屋</v>
          </cell>
          <cell r="R2" t="str">
            <v>本郷</v>
          </cell>
          <cell r="S2" t="str">
            <v>稲荷町</v>
          </cell>
          <cell r="T2" t="str">
            <v>上野</v>
          </cell>
          <cell r="U2" t="str">
            <v>仲御徒町</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入力補助"/>
      <sheetName val="貼り付け"/>
      <sheetName val="協議票"/>
      <sheetName val="設備確認票"/>
      <sheetName val="結果連絡票"/>
      <sheetName val="検針困難個所点検"/>
      <sheetName val="柱上ＶＣＴ協議"/>
      <sheetName val="入力規則データ"/>
      <sheetName val="変電所データ"/>
      <sheetName val="自家用図面協議票　電子化 win8改良版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蔵前</v>
          </cell>
          <cell r="C2" t="str">
            <v>根岸</v>
          </cell>
          <cell r="D2" t="str">
            <v>浅草</v>
          </cell>
          <cell r="E2" t="str">
            <v>南千住</v>
          </cell>
          <cell r="F2" t="str">
            <v>三河島</v>
          </cell>
          <cell r="G2" t="str">
            <v>尾久</v>
          </cell>
          <cell r="H2" t="str">
            <v>田端</v>
          </cell>
          <cell r="I2" t="str">
            <v>東尾久</v>
          </cell>
          <cell r="J2" t="str">
            <v>松葉町</v>
          </cell>
          <cell r="K2" t="str">
            <v>花園</v>
          </cell>
          <cell r="L2" t="str">
            <v>日暮里</v>
          </cell>
          <cell r="M2" t="str">
            <v>竹町</v>
          </cell>
          <cell r="N2" t="str">
            <v>豊島町</v>
          </cell>
          <cell r="O2" t="str">
            <v>小島</v>
          </cell>
          <cell r="P2" t="str">
            <v>橋場</v>
          </cell>
          <cell r="Q2" t="str">
            <v>町屋</v>
          </cell>
          <cell r="R2" t="str">
            <v>本郷</v>
          </cell>
          <cell r="S2" t="str">
            <v>稲荷町</v>
          </cell>
          <cell r="T2" t="str">
            <v>上野</v>
          </cell>
          <cell r="U2" t="str">
            <v>仲御徒町</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入力補助"/>
      <sheetName val="貼り付け"/>
      <sheetName val="協議票"/>
      <sheetName val="設備確認票"/>
      <sheetName val="結果連絡票"/>
      <sheetName val="検針困難個所点検"/>
      <sheetName val="柱上ＶＣＴ協議"/>
      <sheetName val="入力規則データ"/>
      <sheetName val="変電所データ"/>
      <sheetName val="自家用図面協議票　電子化 win8改良版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蔵前</v>
          </cell>
          <cell r="C2" t="str">
            <v>根岸</v>
          </cell>
          <cell r="D2" t="str">
            <v>浅草</v>
          </cell>
          <cell r="E2" t="str">
            <v>南千住</v>
          </cell>
          <cell r="F2" t="str">
            <v>三河島</v>
          </cell>
          <cell r="G2" t="str">
            <v>尾久</v>
          </cell>
          <cell r="H2" t="str">
            <v>田端</v>
          </cell>
          <cell r="I2" t="str">
            <v>東尾久</v>
          </cell>
          <cell r="J2" t="str">
            <v>松葉町</v>
          </cell>
          <cell r="K2" t="str">
            <v>花園</v>
          </cell>
          <cell r="L2" t="str">
            <v>日暮里</v>
          </cell>
          <cell r="M2" t="str">
            <v>竹町</v>
          </cell>
          <cell r="N2" t="str">
            <v>豊島町</v>
          </cell>
          <cell r="O2" t="str">
            <v>小島</v>
          </cell>
          <cell r="P2" t="str">
            <v>橋場</v>
          </cell>
          <cell r="Q2" t="str">
            <v>町屋</v>
          </cell>
          <cell r="R2" t="str">
            <v>本郷</v>
          </cell>
          <cell r="S2" t="str">
            <v>稲荷町</v>
          </cell>
          <cell r="T2" t="str">
            <v>上野</v>
          </cell>
          <cell r="U2" t="str">
            <v>仲御徒町</v>
          </cell>
        </row>
      </sheetData>
      <sheetData sheetId="1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epco.co.jp/pg/consignment/workshop-search/index-j.html"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tepco.co.jp/pg/consignment/procedures/index-j.html" TargetMode="External"/><Relationship Id="rId1" Type="http://schemas.openxmlformats.org/officeDocument/2006/relationships/hyperlink" Target="http://www.tepco.co.jp/pg/privacypolicy/basicpolicy.html" TargetMode="External"/><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1:E24"/>
  <sheetViews>
    <sheetView showGridLines="0" tabSelected="1" workbookViewId="0"/>
  </sheetViews>
  <sheetFormatPr defaultRowHeight="13.5"/>
  <cols>
    <col min="2" max="2" width="35.125" bestFit="1" customWidth="1"/>
    <col min="3" max="3" width="15.125" bestFit="1" customWidth="1"/>
    <col min="4" max="4" width="9" style="238" bestFit="1" customWidth="1"/>
    <col min="5" max="5" width="89.875" bestFit="1" customWidth="1"/>
  </cols>
  <sheetData>
    <row r="11" spans="1:5" ht="20.100000000000001" customHeight="1">
      <c r="A11" s="237" t="s">
        <v>1191</v>
      </c>
      <c r="B11" s="237" t="s">
        <v>527</v>
      </c>
      <c r="C11" s="237" t="s">
        <v>528</v>
      </c>
      <c r="D11" s="237" t="s">
        <v>536</v>
      </c>
      <c r="E11" s="237" t="s">
        <v>535</v>
      </c>
    </row>
    <row r="12" spans="1:5" ht="20.100000000000001" customHeight="1">
      <c r="A12" s="385" t="s">
        <v>542</v>
      </c>
      <c r="B12" s="239" t="s">
        <v>502</v>
      </c>
      <c r="C12" s="234" t="s">
        <v>510</v>
      </c>
      <c r="D12" s="259" t="s">
        <v>562</v>
      </c>
      <c r="E12" s="234" t="s">
        <v>504</v>
      </c>
    </row>
    <row r="13" spans="1:5" ht="20.100000000000001" customHeight="1">
      <c r="A13" s="385" t="s">
        <v>543</v>
      </c>
      <c r="B13" s="388" t="s">
        <v>505</v>
      </c>
      <c r="C13" s="234" t="s">
        <v>511</v>
      </c>
      <c r="D13" s="259" t="s">
        <v>563</v>
      </c>
      <c r="E13" s="234" t="s">
        <v>506</v>
      </c>
    </row>
    <row r="14" spans="1:5" ht="27">
      <c r="A14" s="385" t="s">
        <v>1192</v>
      </c>
      <c r="B14" s="388" t="s">
        <v>1203</v>
      </c>
      <c r="C14" s="234" t="s">
        <v>524</v>
      </c>
      <c r="D14" s="259" t="s">
        <v>564</v>
      </c>
      <c r="E14" s="235" t="s">
        <v>539</v>
      </c>
    </row>
    <row r="15" spans="1:5" ht="20.100000000000001" customHeight="1">
      <c r="A15" s="385" t="s">
        <v>1193</v>
      </c>
      <c r="B15" s="239" t="s">
        <v>507</v>
      </c>
      <c r="C15" s="234" t="s">
        <v>525</v>
      </c>
      <c r="D15" s="236" t="s">
        <v>537</v>
      </c>
      <c r="E15" s="234" t="s">
        <v>508</v>
      </c>
    </row>
    <row r="16" spans="1:5" ht="20.100000000000001" customHeight="1">
      <c r="A16" s="385" t="s">
        <v>1195</v>
      </c>
      <c r="B16" s="239" t="s">
        <v>509</v>
      </c>
      <c r="C16" s="234" t="s">
        <v>525</v>
      </c>
      <c r="D16" s="236" t="s">
        <v>537</v>
      </c>
      <c r="E16" s="234" t="s">
        <v>512</v>
      </c>
    </row>
    <row r="17" spans="1:5" ht="20.100000000000001" customHeight="1">
      <c r="A17" s="385" t="s">
        <v>1196</v>
      </c>
      <c r="B17" s="239" t="s">
        <v>513</v>
      </c>
      <c r="C17" s="234" t="s">
        <v>525</v>
      </c>
      <c r="D17" s="236" t="s">
        <v>537</v>
      </c>
      <c r="E17" s="234" t="s">
        <v>515</v>
      </c>
    </row>
    <row r="18" spans="1:5" ht="20.100000000000001" customHeight="1">
      <c r="A18" s="385" t="s">
        <v>1197</v>
      </c>
      <c r="B18" s="239" t="s">
        <v>516</v>
      </c>
      <c r="C18" s="234" t="s">
        <v>525</v>
      </c>
      <c r="D18" s="236" t="s">
        <v>537</v>
      </c>
      <c r="E18" s="234" t="s">
        <v>517</v>
      </c>
    </row>
    <row r="19" spans="1:5" ht="20.100000000000001" customHeight="1">
      <c r="A19" s="385" t="s">
        <v>1198</v>
      </c>
      <c r="B19" s="239" t="s">
        <v>518</v>
      </c>
      <c r="C19" s="234" t="s">
        <v>525</v>
      </c>
      <c r="D19" s="236" t="s">
        <v>537</v>
      </c>
      <c r="E19" s="234" t="s">
        <v>529</v>
      </c>
    </row>
    <row r="20" spans="1:5" ht="20.100000000000001" customHeight="1">
      <c r="A20" s="385" t="s">
        <v>1199</v>
      </c>
      <c r="B20" s="239" t="s">
        <v>519</v>
      </c>
      <c r="C20" s="234" t="s">
        <v>525</v>
      </c>
      <c r="D20" s="236" t="s">
        <v>537</v>
      </c>
      <c r="E20" s="234" t="s">
        <v>530</v>
      </c>
    </row>
    <row r="21" spans="1:5" ht="20.100000000000001" customHeight="1">
      <c r="A21" s="385" t="s">
        <v>1200</v>
      </c>
      <c r="B21" s="239" t="s">
        <v>520</v>
      </c>
      <c r="C21" s="234" t="s">
        <v>525</v>
      </c>
      <c r="D21" s="236" t="s">
        <v>537</v>
      </c>
      <c r="E21" s="234" t="s">
        <v>531</v>
      </c>
    </row>
    <row r="22" spans="1:5" ht="20.100000000000001" customHeight="1">
      <c r="A22" s="385" t="s">
        <v>1201</v>
      </c>
      <c r="B22" s="239" t="s">
        <v>521</v>
      </c>
      <c r="C22" s="234" t="s">
        <v>525</v>
      </c>
      <c r="D22" s="236" t="s">
        <v>537</v>
      </c>
      <c r="E22" s="234" t="s">
        <v>532</v>
      </c>
    </row>
    <row r="23" spans="1:5" ht="20.100000000000001" customHeight="1">
      <c r="A23" s="385" t="s">
        <v>1202</v>
      </c>
      <c r="B23" s="239" t="s">
        <v>522</v>
      </c>
      <c r="C23" s="234" t="s">
        <v>525</v>
      </c>
      <c r="D23" s="236" t="s">
        <v>537</v>
      </c>
      <c r="E23" s="234" t="s">
        <v>533</v>
      </c>
    </row>
    <row r="24" spans="1:5" ht="20.100000000000001" customHeight="1">
      <c r="A24" s="385" t="s">
        <v>1194</v>
      </c>
      <c r="B24" s="239" t="s">
        <v>523</v>
      </c>
      <c r="C24" s="234" t="s">
        <v>526</v>
      </c>
      <c r="D24" s="259" t="s">
        <v>565</v>
      </c>
      <c r="E24" s="234" t="s">
        <v>534</v>
      </c>
    </row>
  </sheetData>
  <sheetProtection password="8002" sheet="1" objects="1" scenarios="1"/>
  <phoneticPr fontId="23"/>
  <hyperlinks>
    <hyperlink ref="B12" location="②.自家用受電設備の工事に関するお願い!A1" display="自家用受電設備の工事に関するお願い"/>
    <hyperlink ref="B19" location="'⑤-5.開閉器'!A1" display="開閉器"/>
    <hyperlink ref="B20" location="'⑤-6.ケーブル'!A1" display="ケーブル"/>
    <hyperlink ref="B21" location="'⑤-7.遮断器'!A1" display="遮断器"/>
    <hyperlink ref="B22" location="'⑤-8.Tr・SC'!A1" display="Ｔｒ・ＳＣ"/>
    <hyperlink ref="B24" location="⑥.設備調書!A1" display="設備調書"/>
    <hyperlink ref="B15" location="'⑤-1.推奨機器一覧表'!A1" display="推奨機器一覧表"/>
    <hyperlink ref="B16" location="'⑤-2.計器関係'!A1" display="計器関係"/>
    <hyperlink ref="B17" location="'⑤-3.柱上VCT'!A1" display="柱上ＶＣＴ"/>
    <hyperlink ref="B18" location="'⑤-4.開閉器の施設方法'!A1" display="開閉器の施設方法"/>
    <hyperlink ref="B23" location="'⑤-9.SCについてのお願い'!A1" display="ＳＣについてのお願い"/>
  </hyperlinks>
  <pageMargins left="0.70866141732283472" right="0.70866141732283472" top="0.74803149606299213" bottom="0.74803149606299213" header="0.31496062992125984" footer="0.31496062992125984"/>
  <pageSetup paperSize="9" scale="8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L2:L4"/>
  <sheetViews>
    <sheetView showGridLines="0" workbookViewId="0">
      <selection activeCell="L4" sqref="L4"/>
    </sheetView>
  </sheetViews>
  <sheetFormatPr defaultRowHeight="13.5"/>
  <sheetData>
    <row r="2" spans="12:12">
      <c r="L2" s="63" t="str">
        <f>IF(②.自家用受電設備の工事に関するお願い!G78=TRUE,"入力シートへ","")</f>
        <v/>
      </c>
    </row>
    <row r="4" spans="12:12">
      <c r="L4" s="63" t="s">
        <v>538</v>
      </c>
    </row>
  </sheetData>
  <sheetProtection password="8002" sheet="1" objects="1" scenarios="1"/>
  <phoneticPr fontId="23"/>
  <hyperlinks>
    <hyperlink ref="L2" location="③.入力シート!O45" display="入力シートへ"/>
    <hyperlink ref="L4" location="①.表紙!A1" display="表紙シートへ"/>
  </hyperlinks>
  <pageMargins left="0.25" right="0.25"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L2:L4"/>
  <sheetViews>
    <sheetView showGridLines="0" workbookViewId="0">
      <selection activeCell="L4" sqref="L4"/>
    </sheetView>
  </sheetViews>
  <sheetFormatPr defaultRowHeight="13.5"/>
  <sheetData>
    <row r="2" spans="12:12">
      <c r="L2" s="63" t="str">
        <f>IF(②.自家用受電設備の工事に関するお願い!G78=TRUE,"入力シートへ","")</f>
        <v/>
      </c>
    </row>
    <row r="4" spans="12:12">
      <c r="L4" s="63" t="s">
        <v>538</v>
      </c>
    </row>
  </sheetData>
  <sheetProtection password="8002" sheet="1" objects="1" scenarios="1"/>
  <phoneticPr fontId="23"/>
  <hyperlinks>
    <hyperlink ref="L2" location="③.入力シート!O49" display="入力シートへ"/>
    <hyperlink ref="L4" location="①.表紙!A1" display="表紙シートへ"/>
  </hyperlinks>
  <pageMargins left="0.25" right="0.25"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L2:L33"/>
  <sheetViews>
    <sheetView showGridLines="0" workbookViewId="0">
      <selection activeCell="L4" sqref="L4"/>
    </sheetView>
  </sheetViews>
  <sheetFormatPr defaultRowHeight="13.5"/>
  <sheetData>
    <row r="2" spans="12:12">
      <c r="L2" s="63" t="str">
        <f>IF(②.自家用受電設備の工事に関するお願い!G78=TRUE,"入力シートへ","")</f>
        <v/>
      </c>
    </row>
    <row r="4" spans="12:12">
      <c r="L4" s="63" t="s">
        <v>538</v>
      </c>
    </row>
    <row r="33" spans="12:12">
      <c r="L33" s="63" t="s">
        <v>388</v>
      </c>
    </row>
  </sheetData>
  <sheetProtection password="8002" sheet="1" objects="1" scenarios="1"/>
  <phoneticPr fontId="23"/>
  <hyperlinks>
    <hyperlink ref="L2" location="③.入力シート!O63" display="入力シートへ"/>
    <hyperlink ref="L4" location="①.表紙!A1" display="表紙シートへ"/>
    <hyperlink ref="L33" location="'⑤-9.SCについてのお願い'!A1" display="'⑤-9.SCについてのお願い'!A1"/>
  </hyperlinks>
  <pageMargins left="0.25" right="0.25"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L2:L4"/>
  <sheetViews>
    <sheetView showGridLines="0" zoomScaleNormal="100" workbookViewId="0">
      <selection activeCell="L4" sqref="L4"/>
    </sheetView>
  </sheetViews>
  <sheetFormatPr defaultRowHeight="13.5"/>
  <sheetData>
    <row r="2" spans="12:12">
      <c r="L2" s="63" t="str">
        <f>IF(②.自家用受電設備の工事に関するお願い!G78=TRUE,"入力シートへ","")</f>
        <v/>
      </c>
    </row>
    <row r="4" spans="12:12">
      <c r="L4" s="63" t="s">
        <v>538</v>
      </c>
    </row>
  </sheetData>
  <sheetProtection password="8002" sheet="1" objects="1" scenarios="1"/>
  <phoneticPr fontId="23"/>
  <hyperlinks>
    <hyperlink ref="L2" location="③.入力シート!O65" display="入力シートへ"/>
    <hyperlink ref="L4" location="①.表紙!A1" display="表紙シートへ"/>
  </hyperlinks>
  <pageMargins left="0.7" right="0.7" top="0.75" bottom="0.75" header="0.3" footer="0.3"/>
  <pageSetup paperSize="9" scale="99" fitToHeight="0" orientation="portrait" r:id="rId1"/>
  <rowBreaks count="1" manualBreakCount="1">
    <brk id="54"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41"/>
  <sheetViews>
    <sheetView showGridLines="0" zoomScaleNormal="100" workbookViewId="0">
      <selection activeCell="L5" sqref="L5"/>
    </sheetView>
  </sheetViews>
  <sheetFormatPr defaultRowHeight="13.5"/>
  <cols>
    <col min="1" max="1" width="17.5" style="191" customWidth="1"/>
    <col min="2" max="4" width="11.125" style="191" customWidth="1"/>
    <col min="5" max="6" width="5.5" style="191" customWidth="1"/>
    <col min="7" max="9" width="10.875" style="191" customWidth="1"/>
    <col min="10" max="10" width="2.25" style="191" customWidth="1"/>
    <col min="11" max="16384" width="9" style="191"/>
  </cols>
  <sheetData>
    <row r="1" spans="1:12" ht="84" customHeight="1"/>
    <row r="2" spans="1:12" ht="13.5" customHeight="1">
      <c r="A2" s="694" t="s">
        <v>358</v>
      </c>
      <c r="B2" s="694"/>
      <c r="C2" s="694"/>
      <c r="D2" s="694"/>
      <c r="E2" s="695" t="s">
        <v>311</v>
      </c>
      <c r="F2" s="696"/>
      <c r="G2" s="201"/>
      <c r="H2" s="203" t="s">
        <v>198</v>
      </c>
      <c r="I2" s="192"/>
      <c r="J2" s="193"/>
    </row>
    <row r="3" spans="1:12">
      <c r="A3" s="694"/>
      <c r="B3" s="694"/>
      <c r="C3" s="694"/>
      <c r="D3" s="694"/>
      <c r="E3" s="697"/>
      <c r="F3" s="698"/>
      <c r="G3" s="194" t="s">
        <v>1345</v>
      </c>
      <c r="H3" s="195"/>
      <c r="I3" s="195"/>
      <c r="J3" s="196"/>
      <c r="L3" s="63" t="str">
        <f>IF(②.自家用受電設備の工事に関するお願い!G78=TRUE,"入力シートへ","")</f>
        <v/>
      </c>
    </row>
    <row r="4" spans="1:12" ht="13.5" customHeight="1">
      <c r="A4" s="694"/>
      <c r="B4" s="694"/>
      <c r="C4" s="694"/>
      <c r="D4" s="694"/>
      <c r="E4" s="697"/>
      <c r="F4" s="698"/>
      <c r="G4" s="195"/>
      <c r="H4" s="195"/>
      <c r="I4" s="195"/>
      <c r="J4" s="196"/>
    </row>
    <row r="5" spans="1:12">
      <c r="A5" s="694"/>
      <c r="B5" s="694"/>
      <c r="C5" s="694"/>
      <c r="D5" s="694"/>
      <c r="E5" s="697"/>
      <c r="F5" s="698"/>
      <c r="G5" s="706" t="str">
        <f>IF(③.入力シート!H13="","",③.入力シート!H13)</f>
        <v/>
      </c>
      <c r="H5" s="706"/>
      <c r="I5" s="706"/>
      <c r="J5" s="196"/>
      <c r="L5" s="63" t="s">
        <v>538</v>
      </c>
    </row>
    <row r="6" spans="1:12">
      <c r="A6" s="694"/>
      <c r="B6" s="694"/>
      <c r="C6" s="694"/>
      <c r="D6" s="694"/>
      <c r="E6" s="697" t="s">
        <v>312</v>
      </c>
      <c r="F6" s="698"/>
      <c r="G6" s="202" t="s">
        <v>357</v>
      </c>
      <c r="H6" s="195"/>
      <c r="I6" s="195"/>
      <c r="J6" s="196"/>
    </row>
    <row r="7" spans="1:12">
      <c r="A7" s="694"/>
      <c r="B7" s="694"/>
      <c r="C7" s="694"/>
      <c r="D7" s="694"/>
      <c r="E7" s="697"/>
      <c r="F7" s="698"/>
      <c r="G7" s="195"/>
      <c r="H7" s="195"/>
      <c r="I7" s="195"/>
      <c r="J7" s="196"/>
    </row>
    <row r="8" spans="1:12">
      <c r="A8" s="694"/>
      <c r="B8" s="694"/>
      <c r="C8" s="694"/>
      <c r="D8" s="694"/>
      <c r="E8" s="697"/>
      <c r="F8" s="698"/>
      <c r="G8" s="197"/>
      <c r="H8" s="197"/>
      <c r="I8" s="197"/>
      <c r="J8" s="196"/>
    </row>
    <row r="9" spans="1:12">
      <c r="A9" s="694"/>
      <c r="B9" s="694"/>
      <c r="C9" s="694"/>
      <c r="D9" s="694"/>
      <c r="E9" s="697"/>
      <c r="F9" s="698"/>
      <c r="G9" s="706" t="str">
        <f>IF(③.入力シート!H11="","",③.入力シート!H11&amp;"さま")</f>
        <v/>
      </c>
      <c r="H9" s="706"/>
      <c r="I9" s="706"/>
      <c r="J9" s="196"/>
    </row>
    <row r="10" spans="1:12">
      <c r="A10" s="694"/>
      <c r="B10" s="694"/>
      <c r="C10" s="694"/>
      <c r="D10" s="694"/>
      <c r="E10" s="198"/>
      <c r="F10" s="195"/>
      <c r="G10" s="202" t="s">
        <v>356</v>
      </c>
      <c r="H10" s="195"/>
      <c r="I10" s="195"/>
      <c r="J10" s="199"/>
    </row>
    <row r="11" spans="1:12" ht="13.5" customHeight="1">
      <c r="A11" s="694"/>
      <c r="B11" s="694"/>
      <c r="C11" s="694"/>
      <c r="D11" s="694"/>
      <c r="E11" s="699"/>
      <c r="F11" s="700"/>
      <c r="G11" s="700"/>
      <c r="H11" s="700"/>
      <c r="I11" s="700"/>
      <c r="J11" s="701"/>
    </row>
    <row r="12" spans="1:12">
      <c r="A12" s="694"/>
      <c r="B12" s="694"/>
      <c r="C12" s="694"/>
      <c r="D12" s="694"/>
      <c r="E12" s="702"/>
      <c r="F12" s="703"/>
      <c r="G12" s="703"/>
      <c r="H12" s="703"/>
      <c r="I12" s="703"/>
      <c r="J12" s="704"/>
    </row>
    <row r="13" spans="1:12" ht="7.5" customHeight="1">
      <c r="A13" s="200"/>
      <c r="B13" s="200"/>
      <c r="C13" s="200"/>
      <c r="D13" s="200"/>
      <c r="E13" s="200"/>
      <c r="F13" s="200"/>
      <c r="G13" s="200"/>
      <c r="H13" s="200"/>
      <c r="I13" s="200"/>
      <c r="J13" s="200"/>
    </row>
    <row r="14" spans="1:12" ht="19.5" thickBot="1">
      <c r="A14" s="705" t="s">
        <v>313</v>
      </c>
      <c r="B14" s="705"/>
      <c r="C14" s="705"/>
      <c r="D14" s="705"/>
      <c r="E14" s="705"/>
      <c r="F14" s="705"/>
      <c r="G14" s="705"/>
      <c r="H14" s="705"/>
      <c r="I14" s="705"/>
      <c r="J14" s="705"/>
    </row>
    <row r="15" spans="1:12" ht="15" customHeight="1">
      <c r="A15" s="673" t="s">
        <v>314</v>
      </c>
      <c r="B15" s="390" t="s">
        <v>1241</v>
      </c>
      <c r="C15" s="391" t="s">
        <v>316</v>
      </c>
      <c r="D15" s="392" t="s">
        <v>317</v>
      </c>
      <c r="E15" s="680" t="s">
        <v>318</v>
      </c>
      <c r="F15" s="631"/>
      <c r="G15" s="632" t="s">
        <v>319</v>
      </c>
      <c r="H15" s="632"/>
      <c r="I15" s="680"/>
      <c r="J15" s="633"/>
    </row>
    <row r="16" spans="1:12" ht="39.950000000000003" customHeight="1" thickBot="1">
      <c r="A16" s="679"/>
      <c r="B16" s="393"/>
      <c r="C16" s="394" t="s">
        <v>320</v>
      </c>
      <c r="D16" s="395"/>
      <c r="E16" s="681" t="s">
        <v>321</v>
      </c>
      <c r="F16" s="682"/>
      <c r="G16" s="676" t="s">
        <v>322</v>
      </c>
      <c r="H16" s="676"/>
      <c r="I16" s="683"/>
      <c r="J16" s="677"/>
    </row>
    <row r="17" spans="1:10" ht="15" customHeight="1">
      <c r="A17" s="679"/>
      <c r="B17" s="396" t="s">
        <v>323</v>
      </c>
      <c r="C17" s="684" t="s">
        <v>324</v>
      </c>
      <c r="D17" s="685"/>
      <c r="E17" s="686" t="s">
        <v>325</v>
      </c>
      <c r="F17" s="687"/>
      <c r="G17" s="390" t="s">
        <v>326</v>
      </c>
      <c r="H17" s="391" t="s">
        <v>327</v>
      </c>
      <c r="I17" s="680" t="s">
        <v>328</v>
      </c>
      <c r="J17" s="690"/>
    </row>
    <row r="18" spans="1:10" ht="39.950000000000003" customHeight="1" thickBot="1">
      <c r="A18" s="674"/>
      <c r="B18" s="397" t="s">
        <v>321</v>
      </c>
      <c r="C18" s="691" t="s">
        <v>329</v>
      </c>
      <c r="D18" s="692"/>
      <c r="E18" s="688"/>
      <c r="F18" s="689"/>
      <c r="G18" s="398" t="s">
        <v>330</v>
      </c>
      <c r="H18" s="399" t="s">
        <v>331</v>
      </c>
      <c r="I18" s="400"/>
      <c r="J18" s="401" t="s">
        <v>332</v>
      </c>
    </row>
    <row r="19" spans="1:10" ht="15" customHeight="1">
      <c r="A19" s="673" t="s">
        <v>333</v>
      </c>
      <c r="B19" s="390" t="s">
        <v>315</v>
      </c>
      <c r="C19" s="391" t="s">
        <v>316</v>
      </c>
      <c r="D19" s="632" t="s">
        <v>334</v>
      </c>
      <c r="E19" s="632"/>
      <c r="F19" s="680" t="s">
        <v>335</v>
      </c>
      <c r="G19" s="631"/>
      <c r="H19" s="632" t="s">
        <v>336</v>
      </c>
      <c r="I19" s="680"/>
      <c r="J19" s="633"/>
    </row>
    <row r="20" spans="1:10" ht="39.950000000000003" customHeight="1" thickBot="1">
      <c r="A20" s="674"/>
      <c r="B20" s="402"/>
      <c r="C20" s="399" t="s">
        <v>320</v>
      </c>
      <c r="D20" s="629" t="s">
        <v>337</v>
      </c>
      <c r="E20" s="629"/>
      <c r="F20" s="659" t="s">
        <v>338</v>
      </c>
      <c r="G20" s="628"/>
      <c r="H20" s="691" t="s">
        <v>339</v>
      </c>
      <c r="I20" s="692"/>
      <c r="J20" s="693"/>
    </row>
    <row r="21" spans="1:10" ht="15" customHeight="1">
      <c r="A21" s="673" t="s">
        <v>340</v>
      </c>
      <c r="B21" s="390" t="s">
        <v>341</v>
      </c>
      <c r="C21" s="391" t="s">
        <v>316</v>
      </c>
      <c r="D21" s="675" t="s">
        <v>317</v>
      </c>
      <c r="E21" s="631"/>
      <c r="F21" s="632" t="s">
        <v>342</v>
      </c>
      <c r="G21" s="632"/>
      <c r="H21" s="671" t="s">
        <v>343</v>
      </c>
      <c r="I21" s="678"/>
      <c r="J21" s="672"/>
    </row>
    <row r="22" spans="1:10" ht="39.950000000000003" customHeight="1" thickBot="1">
      <c r="A22" s="674"/>
      <c r="B22" s="403"/>
      <c r="C22" s="399" t="s">
        <v>320</v>
      </c>
      <c r="D22" s="658" t="s">
        <v>330</v>
      </c>
      <c r="E22" s="628"/>
      <c r="F22" s="629" t="s">
        <v>344</v>
      </c>
      <c r="G22" s="629"/>
      <c r="H22" s="629" t="s">
        <v>345</v>
      </c>
      <c r="I22" s="659"/>
      <c r="J22" s="630"/>
    </row>
    <row r="23" spans="1:10" ht="15" customHeight="1">
      <c r="A23" s="669" t="s">
        <v>20</v>
      </c>
      <c r="B23" s="390" t="s">
        <v>346</v>
      </c>
      <c r="C23" s="391" t="s">
        <v>316</v>
      </c>
      <c r="D23" s="631" t="s">
        <v>317</v>
      </c>
      <c r="E23" s="632"/>
      <c r="F23" s="632"/>
      <c r="G23" s="633"/>
      <c r="H23" s="404"/>
      <c r="I23" s="404"/>
      <c r="J23" s="404"/>
    </row>
    <row r="24" spans="1:10" ht="39.950000000000003" customHeight="1" thickBot="1">
      <c r="A24" s="674"/>
      <c r="B24" s="403"/>
      <c r="C24" s="399" t="s">
        <v>320</v>
      </c>
      <c r="D24" s="628" t="s">
        <v>347</v>
      </c>
      <c r="E24" s="629"/>
      <c r="F24" s="629"/>
      <c r="G24" s="630"/>
      <c r="H24" s="404"/>
      <c r="I24" s="404"/>
      <c r="J24" s="404"/>
    </row>
    <row r="25" spans="1:10" ht="15" customHeight="1">
      <c r="A25" s="669" t="s">
        <v>24</v>
      </c>
      <c r="B25" s="390" t="s">
        <v>315</v>
      </c>
      <c r="C25" s="391" t="s">
        <v>316</v>
      </c>
      <c r="D25" s="631" t="s">
        <v>317</v>
      </c>
      <c r="E25" s="632"/>
      <c r="F25" s="632"/>
      <c r="G25" s="633"/>
      <c r="H25" s="405"/>
      <c r="I25" s="405"/>
      <c r="J25" s="405"/>
    </row>
    <row r="26" spans="1:10" ht="39.950000000000003" customHeight="1" thickBot="1">
      <c r="A26" s="674"/>
      <c r="B26" s="403"/>
      <c r="C26" s="399" t="s">
        <v>320</v>
      </c>
      <c r="D26" s="628" t="s">
        <v>348</v>
      </c>
      <c r="E26" s="629"/>
      <c r="F26" s="634"/>
      <c r="G26" s="635"/>
      <c r="H26" s="405"/>
      <c r="I26" s="405"/>
      <c r="J26" s="405"/>
    </row>
    <row r="27" spans="1:10" ht="15" customHeight="1">
      <c r="A27" s="669" t="s">
        <v>27</v>
      </c>
      <c r="B27" s="390" t="s">
        <v>346</v>
      </c>
      <c r="C27" s="391" t="s">
        <v>316</v>
      </c>
      <c r="D27" s="631" t="s">
        <v>349</v>
      </c>
      <c r="E27" s="632"/>
      <c r="F27" s="632"/>
      <c r="G27" s="671" t="s">
        <v>350</v>
      </c>
      <c r="H27" s="672"/>
      <c r="I27" s="406"/>
      <c r="J27" s="405"/>
    </row>
    <row r="28" spans="1:10" ht="39.950000000000003" customHeight="1" thickBot="1">
      <c r="A28" s="670"/>
      <c r="B28" s="407"/>
      <c r="C28" s="394" t="s">
        <v>320</v>
      </c>
      <c r="D28" s="637" t="s">
        <v>351</v>
      </c>
      <c r="E28" s="638"/>
      <c r="F28" s="638"/>
      <c r="G28" s="676" t="s">
        <v>352</v>
      </c>
      <c r="H28" s="677"/>
      <c r="I28" s="408"/>
      <c r="J28" s="405"/>
    </row>
    <row r="29" spans="1:10">
      <c r="A29" s="660" t="s">
        <v>353</v>
      </c>
      <c r="B29" s="661"/>
      <c r="C29" s="661"/>
      <c r="D29" s="661"/>
      <c r="E29" s="661"/>
      <c r="F29" s="661"/>
      <c r="G29" s="661"/>
      <c r="H29" s="661"/>
      <c r="I29" s="661"/>
      <c r="J29" s="662"/>
    </row>
    <row r="30" spans="1:10">
      <c r="A30" s="663"/>
      <c r="B30" s="664"/>
      <c r="C30" s="664"/>
      <c r="D30" s="664"/>
      <c r="E30" s="664"/>
      <c r="F30" s="664"/>
      <c r="G30" s="664"/>
      <c r="H30" s="664"/>
      <c r="I30" s="664"/>
      <c r="J30" s="665"/>
    </row>
    <row r="31" spans="1:10">
      <c r="A31" s="663"/>
      <c r="B31" s="664"/>
      <c r="C31" s="664"/>
      <c r="D31" s="664"/>
      <c r="E31" s="664"/>
      <c r="F31" s="664"/>
      <c r="G31" s="664"/>
      <c r="H31" s="664"/>
      <c r="I31" s="664"/>
      <c r="J31" s="665"/>
    </row>
    <row r="32" spans="1:10" ht="14.25" thickBot="1">
      <c r="A32" s="666"/>
      <c r="B32" s="667"/>
      <c r="C32" s="667"/>
      <c r="D32" s="667"/>
      <c r="E32" s="667"/>
      <c r="F32" s="667"/>
      <c r="G32" s="667"/>
      <c r="H32" s="667"/>
      <c r="I32" s="667"/>
      <c r="J32" s="668"/>
    </row>
    <row r="33" spans="1:10" ht="8.25" customHeight="1">
      <c r="A33" s="405"/>
      <c r="B33" s="405"/>
      <c r="C33" s="405"/>
      <c r="D33" s="405"/>
      <c r="E33" s="405"/>
      <c r="F33" s="405"/>
      <c r="G33" s="405"/>
      <c r="H33" s="405"/>
      <c r="I33" s="405"/>
      <c r="J33" s="405"/>
    </row>
    <row r="34" spans="1:10" ht="13.5" customHeight="1">
      <c r="A34" s="643" t="s">
        <v>354</v>
      </c>
      <c r="B34" s="644"/>
      <c r="C34" s="644"/>
      <c r="D34" s="645"/>
      <c r="E34" s="643" t="s">
        <v>359</v>
      </c>
      <c r="F34" s="644"/>
      <c r="G34" s="644"/>
      <c r="H34" s="644"/>
      <c r="I34" s="644"/>
      <c r="J34" s="645"/>
    </row>
    <row r="35" spans="1:10">
      <c r="A35" s="646"/>
      <c r="B35" s="647"/>
      <c r="C35" s="647"/>
      <c r="D35" s="648"/>
      <c r="E35" s="646"/>
      <c r="F35" s="647"/>
      <c r="G35" s="647"/>
      <c r="H35" s="647"/>
      <c r="I35" s="647"/>
      <c r="J35" s="648"/>
    </row>
    <row r="36" spans="1:10">
      <c r="A36" s="646"/>
      <c r="B36" s="647"/>
      <c r="C36" s="647"/>
      <c r="D36" s="648"/>
      <c r="E36" s="409"/>
      <c r="F36" s="636" t="str">
        <f>IF(③.入力シート!H29="","",③.入力シート!H29)</f>
        <v/>
      </c>
      <c r="G36" s="636"/>
      <c r="H36" s="636"/>
      <c r="I36" s="636"/>
      <c r="J36" s="410"/>
    </row>
    <row r="37" spans="1:10">
      <c r="A37" s="646"/>
      <c r="B37" s="647"/>
      <c r="C37" s="647"/>
      <c r="D37" s="648"/>
      <c r="E37" s="409"/>
      <c r="F37" s="655" t="str">
        <f>IF(③.入力シート!H31="","",③.入力シート!H31&amp;"さま")</f>
        <v/>
      </c>
      <c r="G37" s="655"/>
      <c r="H37" s="655"/>
      <c r="I37" s="655"/>
      <c r="J37" s="410"/>
    </row>
    <row r="38" spans="1:10" ht="13.5" customHeight="1">
      <c r="A38" s="646"/>
      <c r="B38" s="647"/>
      <c r="C38" s="647"/>
      <c r="D38" s="648"/>
      <c r="E38" s="409"/>
      <c r="F38" s="411"/>
      <c r="G38" s="411"/>
      <c r="H38" s="411"/>
      <c r="I38" s="411"/>
      <c r="J38" s="410"/>
    </row>
    <row r="39" spans="1:10">
      <c r="A39" s="646"/>
      <c r="B39" s="647"/>
      <c r="C39" s="647"/>
      <c r="D39" s="648"/>
      <c r="E39" s="656" t="s">
        <v>360</v>
      </c>
      <c r="F39" s="657"/>
      <c r="G39" s="636"/>
      <c r="H39" s="636"/>
      <c r="I39" s="636"/>
      <c r="J39" s="410"/>
    </row>
    <row r="40" spans="1:10">
      <c r="A40" s="649" t="s">
        <v>355</v>
      </c>
      <c r="B40" s="650"/>
      <c r="C40" s="650"/>
      <c r="D40" s="651"/>
      <c r="E40" s="412"/>
      <c r="F40" s="412"/>
      <c r="G40" s="641" t="str">
        <f>IF(③.入力シート!H33="","",③.入力シート!H33)</f>
        <v/>
      </c>
      <c r="H40" s="641"/>
      <c r="I40" s="641"/>
      <c r="J40" s="410"/>
    </row>
    <row r="41" spans="1:10">
      <c r="A41" s="652"/>
      <c r="B41" s="653"/>
      <c r="C41" s="653"/>
      <c r="D41" s="654"/>
      <c r="E41" s="639" t="s">
        <v>361</v>
      </c>
      <c r="F41" s="640"/>
      <c r="G41" s="642"/>
      <c r="H41" s="642"/>
      <c r="I41" s="642"/>
      <c r="J41" s="413"/>
    </row>
  </sheetData>
  <sheetProtection password="8002" sheet="1" objects="1" scenarios="1"/>
  <mergeCells count="51">
    <mergeCell ref="A2:D12"/>
    <mergeCell ref="E2:F5"/>
    <mergeCell ref="E6:F9"/>
    <mergeCell ref="E11:J12"/>
    <mergeCell ref="A14:J14"/>
    <mergeCell ref="G5:I5"/>
    <mergeCell ref="G9:I9"/>
    <mergeCell ref="A19:A20"/>
    <mergeCell ref="D19:E19"/>
    <mergeCell ref="F19:G19"/>
    <mergeCell ref="H19:J19"/>
    <mergeCell ref="D20:E20"/>
    <mergeCell ref="F20:G20"/>
    <mergeCell ref="H20:J20"/>
    <mergeCell ref="A15:A18"/>
    <mergeCell ref="E15:F15"/>
    <mergeCell ref="G15:J15"/>
    <mergeCell ref="E16:F16"/>
    <mergeCell ref="G16:J16"/>
    <mergeCell ref="C17:D17"/>
    <mergeCell ref="E17:F18"/>
    <mergeCell ref="I17:J17"/>
    <mergeCell ref="C18:D18"/>
    <mergeCell ref="D22:E22"/>
    <mergeCell ref="F22:G22"/>
    <mergeCell ref="H22:J22"/>
    <mergeCell ref="G39:I39"/>
    <mergeCell ref="A29:J32"/>
    <mergeCell ref="A27:A28"/>
    <mergeCell ref="D27:F27"/>
    <mergeCell ref="G27:H27"/>
    <mergeCell ref="A21:A22"/>
    <mergeCell ref="D21:E21"/>
    <mergeCell ref="A23:A24"/>
    <mergeCell ref="A25:A26"/>
    <mergeCell ref="G28:H28"/>
    <mergeCell ref="F21:G21"/>
    <mergeCell ref="H21:J21"/>
    <mergeCell ref="D23:G23"/>
    <mergeCell ref="E41:F41"/>
    <mergeCell ref="G40:I41"/>
    <mergeCell ref="A34:D39"/>
    <mergeCell ref="E34:J35"/>
    <mergeCell ref="A40:D41"/>
    <mergeCell ref="F37:I37"/>
    <mergeCell ref="E39:F39"/>
    <mergeCell ref="D24:G24"/>
    <mergeCell ref="D25:G25"/>
    <mergeCell ref="D26:G26"/>
    <mergeCell ref="F36:I36"/>
    <mergeCell ref="D28:F28"/>
  </mergeCells>
  <phoneticPr fontId="23"/>
  <hyperlinks>
    <hyperlink ref="L3" location="③.入力シート!A1" display="入力シートへ"/>
    <hyperlink ref="L5" location="①.表紙!A1" display="表紙シートへ"/>
  </hyperlinks>
  <printOptions horizontalCentered="1" verticalCentered="1"/>
  <pageMargins left="0.39370078740157483" right="0.39370078740157483" top="0.70866141732283472" bottom="0.51181102362204722"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0:D17"/>
  <sheetViews>
    <sheetView workbookViewId="0">
      <selection activeCell="A2" sqref="A2:D12"/>
    </sheetView>
  </sheetViews>
  <sheetFormatPr defaultRowHeight="13.5"/>
  <cols>
    <col min="1" max="1" width="11.125" bestFit="1" customWidth="1"/>
    <col min="2" max="2" width="9.125" bestFit="1" customWidth="1"/>
    <col min="3" max="3" width="32.625" bestFit="1" customWidth="1"/>
    <col min="4" max="4" width="67.5" bestFit="1" customWidth="1"/>
  </cols>
  <sheetData>
    <row r="10" spans="1:4">
      <c r="A10" t="s">
        <v>1242</v>
      </c>
    </row>
    <row r="11" spans="1:4">
      <c r="A11" s="56" t="s">
        <v>1243</v>
      </c>
      <c r="B11" s="56" t="s">
        <v>1244</v>
      </c>
      <c r="C11" s="56" t="s">
        <v>1246</v>
      </c>
      <c r="D11" s="56" t="s">
        <v>1245</v>
      </c>
    </row>
    <row r="12" spans="1:4">
      <c r="A12" s="56" t="s">
        <v>1247</v>
      </c>
      <c r="B12" s="56" t="s">
        <v>1254</v>
      </c>
      <c r="C12" s="56" t="s">
        <v>1255</v>
      </c>
      <c r="D12" s="56" t="s">
        <v>1256</v>
      </c>
    </row>
    <row r="13" spans="1:4">
      <c r="A13" s="56"/>
      <c r="B13" s="56"/>
      <c r="C13" s="56" t="s">
        <v>1257</v>
      </c>
      <c r="D13" s="56" t="s">
        <v>1258</v>
      </c>
    </row>
    <row r="14" spans="1:4">
      <c r="A14" s="56" t="s">
        <v>1248</v>
      </c>
      <c r="B14" s="56" t="s">
        <v>1249</v>
      </c>
      <c r="C14" s="56" t="s">
        <v>1250</v>
      </c>
      <c r="D14" s="56" t="s">
        <v>1252</v>
      </c>
    </row>
    <row r="15" spans="1:4">
      <c r="A15" s="56"/>
      <c r="B15" s="56"/>
      <c r="C15" s="56" t="s">
        <v>1251</v>
      </c>
      <c r="D15" s="56" t="s">
        <v>1253</v>
      </c>
    </row>
    <row r="16" spans="1:4">
      <c r="A16" s="56" t="s">
        <v>1292</v>
      </c>
      <c r="B16" s="56" t="s">
        <v>1290</v>
      </c>
      <c r="C16" s="56" t="s">
        <v>1250</v>
      </c>
      <c r="D16" s="56" t="s">
        <v>1291</v>
      </c>
    </row>
    <row r="17" spans="1:4">
      <c r="A17" s="56"/>
      <c r="B17" s="56"/>
      <c r="C17" s="56" t="s">
        <v>1257</v>
      </c>
      <c r="D17" s="60" t="s">
        <v>1344</v>
      </c>
    </row>
  </sheetData>
  <phoneticPr fontId="23"/>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P407"/>
  <sheetViews>
    <sheetView showGridLines="0" showZeros="0" zoomScale="115" zoomScaleNormal="115" workbookViewId="0">
      <selection activeCell="A2" sqref="A2:D12"/>
    </sheetView>
  </sheetViews>
  <sheetFormatPr defaultRowHeight="13.5"/>
  <cols>
    <col min="1" max="1" width="13.375" style="261" customWidth="1"/>
    <col min="2" max="5" width="9" style="261"/>
    <col min="6" max="6" width="10.875" style="261" customWidth="1"/>
    <col min="7" max="7" width="3.875" style="261" customWidth="1"/>
    <col min="8" max="8" width="9" style="261"/>
    <col min="9" max="9" width="4.5" style="261" customWidth="1"/>
    <col min="10" max="11" width="8.875" style="261" customWidth="1"/>
    <col min="12" max="12" width="9" style="261"/>
    <col min="13" max="13" width="9.5" style="261" bestFit="1" customWidth="1"/>
    <col min="14" max="14" width="9" style="262"/>
    <col min="15" max="18" width="9" style="264"/>
    <col min="19" max="19" width="9" style="270"/>
    <col min="20" max="24" width="9" style="264"/>
    <col min="25" max="16384" width="9" style="261"/>
  </cols>
  <sheetData>
    <row r="1" spans="1:42" ht="18.95" customHeight="1" thickBot="1">
      <c r="A1" s="260" t="s">
        <v>1029</v>
      </c>
      <c r="B1" s="260"/>
      <c r="C1" s="262"/>
      <c r="D1" s="368" t="s">
        <v>1173</v>
      </c>
      <c r="E1" s="268" t="s">
        <v>1178</v>
      </c>
      <c r="F1" s="359"/>
      <c r="G1" s="362"/>
      <c r="H1" s="360" t="s">
        <v>1107</v>
      </c>
      <c r="N1" s="310"/>
      <c r="O1" s="297"/>
      <c r="P1" s="297"/>
      <c r="Q1" s="297"/>
      <c r="R1" s="297"/>
      <c r="S1" s="308"/>
      <c r="T1" s="297"/>
      <c r="U1" s="297"/>
      <c r="V1" s="297"/>
      <c r="W1" s="297"/>
      <c r="X1" s="297"/>
      <c r="Y1" s="297"/>
      <c r="Z1" s="297"/>
      <c r="AA1" s="297"/>
      <c r="AB1" s="296"/>
      <c r="AC1" s="296"/>
      <c r="AD1" s="296"/>
      <c r="AE1" s="296"/>
      <c r="AF1" s="296"/>
      <c r="AG1" s="296"/>
      <c r="AH1" s="296"/>
      <c r="AI1" s="296"/>
      <c r="AJ1" s="296"/>
      <c r="AK1" s="296"/>
      <c r="AL1" s="296"/>
      <c r="AM1" s="296"/>
      <c r="AN1" s="296"/>
      <c r="AO1" s="296"/>
    </row>
    <row r="2" spans="1:42" ht="18.95" customHeight="1" thickBot="1">
      <c r="A2" s="361"/>
      <c r="B2" s="365"/>
      <c r="C2" s="366"/>
      <c r="D2" s="369" t="s">
        <v>1174</v>
      </c>
      <c r="E2" s="367" t="s">
        <v>1176</v>
      </c>
      <c r="F2" s="359"/>
      <c r="G2" s="364"/>
      <c r="H2" s="263" t="s">
        <v>1171</v>
      </c>
      <c r="K2" s="265"/>
      <c r="L2" s="265"/>
      <c r="M2" s="265"/>
      <c r="N2" s="310"/>
      <c r="O2" s="297"/>
      <c r="P2" s="297"/>
      <c r="Q2" s="297"/>
      <c r="R2" s="297"/>
      <c r="S2" s="308"/>
      <c r="T2" s="297"/>
      <c r="U2" s="297"/>
      <c r="V2" s="297"/>
      <c r="W2" s="297"/>
      <c r="X2" s="297"/>
      <c r="Y2" s="297"/>
      <c r="Z2" s="297"/>
      <c r="AA2" s="297"/>
      <c r="AB2" s="296"/>
      <c r="AC2" s="296"/>
      <c r="AD2" s="296"/>
      <c r="AE2" s="296"/>
      <c r="AF2" s="296"/>
      <c r="AG2" s="296"/>
      <c r="AH2" s="296"/>
      <c r="AI2" s="296"/>
      <c r="AJ2" s="296"/>
      <c r="AK2" s="296"/>
      <c r="AL2" s="296"/>
      <c r="AM2" s="296"/>
      <c r="AN2" s="296"/>
      <c r="AO2" s="296"/>
    </row>
    <row r="3" spans="1:42" ht="18.95" customHeight="1" thickBot="1">
      <c r="A3" s="361"/>
      <c r="B3" s="365"/>
      <c r="C3" s="366"/>
      <c r="D3" s="370" t="s">
        <v>1175</v>
      </c>
      <c r="E3" s="367" t="s">
        <v>1177</v>
      </c>
      <c r="F3" s="359"/>
      <c r="G3" s="363"/>
      <c r="H3" s="263" t="s">
        <v>1172</v>
      </c>
      <c r="K3" s="265"/>
      <c r="L3" s="265"/>
      <c r="M3" s="265"/>
      <c r="N3" s="310"/>
      <c r="O3" s="297"/>
      <c r="P3" s="297"/>
      <c r="Q3" s="297"/>
      <c r="R3" s="297"/>
      <c r="S3" s="308"/>
      <c r="T3" s="297"/>
      <c r="U3" s="297"/>
      <c r="V3" s="297"/>
      <c r="W3" s="297"/>
      <c r="X3" s="297"/>
      <c r="Y3" s="297"/>
      <c r="Z3" s="297"/>
      <c r="AA3" s="297"/>
      <c r="AB3" s="296"/>
      <c r="AC3" s="296"/>
      <c r="AD3" s="296"/>
      <c r="AE3" s="296"/>
      <c r="AF3" s="296"/>
      <c r="AG3" s="296"/>
      <c r="AH3" s="296"/>
      <c r="AI3" s="296"/>
      <c r="AJ3" s="296"/>
      <c r="AK3" s="296"/>
      <c r="AL3" s="296"/>
      <c r="AM3" s="296"/>
      <c r="AN3" s="296"/>
      <c r="AO3" s="296"/>
    </row>
    <row r="4" spans="1:42" ht="18.95" customHeight="1" thickBot="1">
      <c r="A4" s="371"/>
      <c r="B4" s="371"/>
      <c r="C4" s="371"/>
      <c r="D4" s="372"/>
      <c r="E4" s="371"/>
      <c r="F4" s="372"/>
      <c r="G4" s="269"/>
      <c r="I4" s="296"/>
      <c r="J4" s="296"/>
      <c r="K4" s="373"/>
      <c r="L4" s="373"/>
      <c r="M4" s="373"/>
      <c r="N4" s="310"/>
      <c r="O4" s="297"/>
      <c r="P4" s="297"/>
      <c r="Q4" s="297"/>
      <c r="R4" s="297"/>
      <c r="S4" s="308"/>
      <c r="T4" s="297"/>
      <c r="U4" s="297"/>
      <c r="V4" s="297"/>
      <c r="W4" s="297"/>
      <c r="X4" s="297"/>
      <c r="Y4" s="297"/>
      <c r="Z4" s="297"/>
      <c r="AA4" s="297"/>
      <c r="AB4" s="296"/>
      <c r="AC4" s="296"/>
      <c r="AD4" s="296"/>
      <c r="AE4" s="296"/>
      <c r="AF4" s="296"/>
      <c r="AG4" s="296"/>
      <c r="AH4" s="296"/>
      <c r="AI4" s="296"/>
      <c r="AJ4" s="296"/>
      <c r="AK4" s="296"/>
      <c r="AL4" s="296"/>
      <c r="AM4" s="296"/>
      <c r="AN4" s="296"/>
      <c r="AO4" s="296"/>
      <c r="AP4" s="296"/>
    </row>
    <row r="5" spans="1:42" ht="14.25" thickBot="1">
      <c r="A5" s="710" t="s">
        <v>1105</v>
      </c>
      <c r="B5" s="711"/>
      <c r="C5" s="711"/>
      <c r="D5" s="707"/>
      <c r="E5" s="708"/>
      <c r="F5" s="709"/>
      <c r="G5" s="266" t="s">
        <v>1106</v>
      </c>
      <c r="I5" s="296"/>
      <c r="J5" s="336"/>
      <c r="K5" s="374"/>
      <c r="L5" s="374"/>
      <c r="M5" s="374"/>
      <c r="N5" s="330"/>
      <c r="O5" s="297"/>
      <c r="P5" s="297"/>
      <c r="Q5" s="297"/>
      <c r="R5" s="297"/>
      <c r="S5" s="308"/>
      <c r="T5" s="297"/>
      <c r="U5" s="297"/>
      <c r="V5" s="297"/>
      <c r="W5" s="297"/>
      <c r="X5" s="297"/>
      <c r="Y5" s="297"/>
      <c r="Z5" s="297"/>
      <c r="AA5" s="297"/>
      <c r="AB5" s="296"/>
      <c r="AC5" s="296"/>
      <c r="AD5" s="296"/>
      <c r="AE5" s="296"/>
      <c r="AF5" s="296"/>
      <c r="AG5" s="296"/>
      <c r="AH5" s="296"/>
      <c r="AI5" s="296"/>
      <c r="AJ5" s="296"/>
      <c r="AK5" s="296"/>
      <c r="AL5" s="296"/>
      <c r="AM5" s="296"/>
      <c r="AN5" s="296"/>
      <c r="AO5" s="296"/>
      <c r="AP5" s="296"/>
    </row>
    <row r="6" spans="1:42" ht="14.25" thickBot="1">
      <c r="A6" s="712" t="s">
        <v>1108</v>
      </c>
      <c r="B6" s="713"/>
      <c r="C6" s="713"/>
      <c r="D6" s="714"/>
      <c r="E6" s="715"/>
      <c r="F6" s="716"/>
      <c r="G6" s="266" t="s">
        <v>1109</v>
      </c>
      <c r="I6" s="296"/>
      <c r="J6" s="336"/>
      <c r="K6" s="374"/>
      <c r="L6" s="374"/>
      <c r="M6" s="374"/>
      <c r="N6" s="330"/>
      <c r="O6" s="297" t="s">
        <v>573</v>
      </c>
      <c r="P6" s="297">
        <v>83</v>
      </c>
      <c r="Q6" s="297" t="s">
        <v>174</v>
      </c>
      <c r="R6" s="297"/>
      <c r="S6" s="308"/>
      <c r="T6" s="297"/>
      <c r="U6" s="297"/>
      <c r="V6" s="297"/>
      <c r="W6" s="297"/>
      <c r="X6" s="297"/>
      <c r="Y6" s="297"/>
      <c r="Z6" s="297"/>
      <c r="AA6" s="297"/>
      <c r="AB6" s="296"/>
      <c r="AC6" s="296"/>
      <c r="AD6" s="296"/>
      <c r="AE6" s="296"/>
      <c r="AF6" s="296"/>
      <c r="AG6" s="296"/>
      <c r="AH6" s="296"/>
      <c r="AI6" s="296"/>
      <c r="AJ6" s="296"/>
      <c r="AK6" s="296"/>
      <c r="AL6" s="296"/>
      <c r="AM6" s="296"/>
      <c r="AN6" s="296"/>
      <c r="AO6" s="296"/>
      <c r="AP6" s="296"/>
    </row>
    <row r="7" spans="1:42">
      <c r="A7" s="999" t="s">
        <v>574</v>
      </c>
      <c r="B7" s="1016" t="s">
        <v>575</v>
      </c>
      <c r="C7" s="1016"/>
      <c r="D7" s="1017" t="str">
        <f>IF(④.自家用図面確認・協議票!AG4="","",④.自家用図面確認・協議票!AG4)</f>
        <v/>
      </c>
      <c r="E7" s="1018"/>
      <c r="F7" s="1019"/>
      <c r="G7" s="266"/>
      <c r="I7" s="296"/>
      <c r="J7" s="336"/>
      <c r="K7" s="1152" t="s">
        <v>576</v>
      </c>
      <c r="L7" s="1153"/>
      <c r="M7" s="375"/>
      <c r="N7" s="330"/>
      <c r="O7" s="297" t="s">
        <v>577</v>
      </c>
      <c r="P7" s="297">
        <v>83</v>
      </c>
      <c r="Q7" s="297" t="s">
        <v>578</v>
      </c>
      <c r="R7" s="297"/>
      <c r="S7" s="308"/>
      <c r="T7" s="297"/>
      <c r="U7" s="297"/>
      <c r="V7" s="297"/>
      <c r="W7" s="297"/>
      <c r="X7" s="297"/>
      <c r="Y7" s="297"/>
      <c r="Z7" s="297"/>
      <c r="AA7" s="297"/>
      <c r="AB7" s="296"/>
      <c r="AC7" s="296"/>
      <c r="AD7" s="296"/>
      <c r="AE7" s="296"/>
      <c r="AF7" s="296"/>
      <c r="AG7" s="296"/>
      <c r="AH7" s="296"/>
      <c r="AI7" s="296"/>
      <c r="AJ7" s="296"/>
      <c r="AK7" s="296"/>
      <c r="AL7" s="296"/>
      <c r="AM7" s="296"/>
      <c r="AN7" s="296"/>
      <c r="AO7" s="296"/>
      <c r="AP7" s="296"/>
    </row>
    <row r="8" spans="1:42" ht="14.25" thickBot="1">
      <c r="A8" s="1015"/>
      <c r="B8" s="968" t="s">
        <v>1</v>
      </c>
      <c r="C8" s="968"/>
      <c r="D8" s="1020"/>
      <c r="E8" s="1021"/>
      <c r="F8" s="1022"/>
      <c r="G8" s="266"/>
      <c r="H8" s="297"/>
      <c r="I8" s="297"/>
      <c r="J8" s="419"/>
      <c r="K8" s="1150" t="s">
        <v>579</v>
      </c>
      <c r="L8" s="1151"/>
      <c r="M8" s="378"/>
      <c r="N8" s="330"/>
      <c r="O8" s="297" t="s">
        <v>580</v>
      </c>
      <c r="P8" s="297">
        <v>86</v>
      </c>
      <c r="Q8" s="297" t="s">
        <v>581</v>
      </c>
      <c r="R8" s="297"/>
      <c r="S8" s="308"/>
      <c r="T8" s="297"/>
      <c r="U8" s="297"/>
      <c r="V8" s="297"/>
      <c r="W8" s="297"/>
      <c r="X8" s="297"/>
      <c r="Y8" s="297"/>
      <c r="Z8" s="297"/>
      <c r="AA8" s="297"/>
      <c r="AB8" s="296"/>
      <c r="AC8" s="296"/>
      <c r="AD8" s="296"/>
      <c r="AE8" s="296"/>
      <c r="AF8" s="296"/>
      <c r="AG8" s="296"/>
      <c r="AH8" s="296"/>
      <c r="AI8" s="296"/>
      <c r="AJ8" s="296"/>
      <c r="AK8" s="296"/>
      <c r="AL8" s="296"/>
      <c r="AM8" s="296"/>
      <c r="AN8" s="296"/>
      <c r="AO8" s="296"/>
      <c r="AP8" s="296"/>
    </row>
    <row r="9" spans="1:42" ht="14.25" thickBot="1">
      <c r="A9" s="1001"/>
      <c r="B9" s="969" t="s">
        <v>582</v>
      </c>
      <c r="C9" s="969"/>
      <c r="D9" s="1023">
        <f>IF(③.入力シート!R5="","",③.入力シート!R5)</f>
        <v>0</v>
      </c>
      <c r="E9" s="1024"/>
      <c r="F9" s="1025"/>
      <c r="G9" s="266"/>
      <c r="H9" s="297"/>
      <c r="I9" s="310"/>
      <c r="J9" s="420"/>
      <c r="K9" s="1160" t="s">
        <v>1076</v>
      </c>
      <c r="L9" s="1161"/>
      <c r="M9" s="379">
        <v>2632</v>
      </c>
      <c r="N9" s="310"/>
      <c r="O9" s="297" t="s">
        <v>583</v>
      </c>
      <c r="P9" s="297">
        <v>86</v>
      </c>
      <c r="Q9" s="297" t="s">
        <v>584</v>
      </c>
      <c r="R9" s="297"/>
      <c r="S9" s="308"/>
      <c r="T9" s="297"/>
      <c r="U9" s="297"/>
      <c r="V9" s="297"/>
      <c r="W9" s="297"/>
      <c r="X9" s="297"/>
      <c r="Y9" s="297"/>
      <c r="Z9" s="297"/>
      <c r="AA9" s="297"/>
      <c r="AB9" s="296"/>
      <c r="AC9" s="296"/>
      <c r="AD9" s="296"/>
      <c r="AE9" s="296"/>
      <c r="AF9" s="296"/>
      <c r="AG9" s="296"/>
      <c r="AH9" s="296"/>
      <c r="AI9" s="296"/>
      <c r="AJ9" s="296"/>
      <c r="AK9" s="296"/>
      <c r="AL9" s="296"/>
      <c r="AM9" s="296"/>
      <c r="AN9" s="296"/>
      <c r="AO9" s="296"/>
      <c r="AP9" s="296"/>
    </row>
    <row r="10" spans="1:42" ht="13.5" customHeight="1" thickBot="1">
      <c r="A10" s="1035" t="s">
        <v>585</v>
      </c>
      <c r="B10" s="1002" t="s">
        <v>586</v>
      </c>
      <c r="C10" s="1002"/>
      <c r="D10" s="1039"/>
      <c r="E10" s="1040"/>
      <c r="F10" s="1041"/>
      <c r="G10" s="266"/>
      <c r="H10" s="297"/>
      <c r="I10" s="310"/>
      <c r="J10" s="420"/>
      <c r="K10" s="1156" t="s">
        <v>1008</v>
      </c>
      <c r="L10" s="1157"/>
      <c r="M10" s="380"/>
      <c r="N10" s="308" t="s">
        <v>1081</v>
      </c>
      <c r="O10" s="297" t="s">
        <v>587</v>
      </c>
      <c r="P10" s="297">
        <v>86</v>
      </c>
      <c r="Q10" s="297" t="s">
        <v>588</v>
      </c>
      <c r="R10" s="297"/>
      <c r="S10" s="308"/>
      <c r="T10" s="297"/>
      <c r="U10" s="297"/>
      <c r="V10" s="297"/>
      <c r="W10" s="297"/>
      <c r="X10" s="297"/>
      <c r="Y10" s="297"/>
      <c r="Z10" s="297"/>
      <c r="AA10" s="297"/>
      <c r="AB10" s="296"/>
      <c r="AC10" s="296"/>
      <c r="AD10" s="296"/>
      <c r="AE10" s="296"/>
      <c r="AF10" s="296"/>
      <c r="AG10" s="296"/>
      <c r="AH10" s="296"/>
      <c r="AI10" s="296"/>
      <c r="AJ10" s="296"/>
      <c r="AK10" s="296"/>
      <c r="AL10" s="296"/>
      <c r="AM10" s="296"/>
      <c r="AN10" s="296"/>
      <c r="AO10" s="296"/>
      <c r="AP10" s="296"/>
    </row>
    <row r="11" spans="1:42">
      <c r="A11" s="1036"/>
      <c r="B11" s="1042" t="s">
        <v>589</v>
      </c>
      <c r="C11" s="1043"/>
      <c r="D11" s="1044"/>
      <c r="E11" s="1045"/>
      <c r="F11" s="1046"/>
      <c r="G11" s="266"/>
      <c r="H11" s="297"/>
      <c r="I11" s="310"/>
      <c r="J11" s="420"/>
      <c r="K11" s="1156" t="s">
        <v>1077</v>
      </c>
      <c r="L11" s="1157"/>
      <c r="M11" s="381" t="str">
        <f>IF(D20="","",D20)</f>
        <v/>
      </c>
      <c r="N11" s="308" t="s">
        <v>1082</v>
      </c>
      <c r="O11" s="297" t="s">
        <v>590</v>
      </c>
      <c r="P11" s="297">
        <v>86</v>
      </c>
      <c r="Q11" s="297" t="s">
        <v>591</v>
      </c>
      <c r="R11" s="297"/>
      <c r="S11" s="308"/>
      <c r="T11" s="297"/>
      <c r="U11" s="297"/>
      <c r="V11" s="297"/>
      <c r="W11" s="297"/>
      <c r="X11" s="297"/>
      <c r="Y11" s="297"/>
      <c r="Z11" s="297"/>
      <c r="AA11" s="297"/>
      <c r="AB11" s="296"/>
      <c r="AC11" s="296"/>
      <c r="AD11" s="296"/>
      <c r="AE11" s="296"/>
      <c r="AF11" s="296"/>
      <c r="AG11" s="296"/>
      <c r="AH11" s="296"/>
      <c r="AI11" s="296"/>
      <c r="AJ11" s="296"/>
      <c r="AK11" s="296"/>
      <c r="AL11" s="296"/>
      <c r="AM11" s="296"/>
      <c r="AN11" s="296"/>
      <c r="AO11" s="296"/>
      <c r="AP11" s="296"/>
    </row>
    <row r="12" spans="1:42" ht="14.25" thickBot="1">
      <c r="A12" s="1036"/>
      <c r="B12" s="1047" t="s">
        <v>592</v>
      </c>
      <c r="C12" s="1048"/>
      <c r="D12" s="1049" t="str">
        <f>IF(D8="","",VLOOKUP(D8,O6:P27,2,FALSE))</f>
        <v/>
      </c>
      <c r="E12" s="1050"/>
      <c r="F12" s="1051"/>
      <c r="G12" s="266"/>
      <c r="H12" s="297"/>
      <c r="I12" s="310"/>
      <c r="J12" s="420"/>
      <c r="K12" s="1156" t="s">
        <v>1078</v>
      </c>
      <c r="L12" s="1157"/>
      <c r="M12" s="382"/>
      <c r="N12" s="308" t="s">
        <v>1083</v>
      </c>
      <c r="O12" s="297" t="s">
        <v>593</v>
      </c>
      <c r="P12" s="297">
        <v>91</v>
      </c>
      <c r="Q12" s="297" t="s">
        <v>594</v>
      </c>
      <c r="R12" s="297"/>
      <c r="S12" s="308"/>
      <c r="T12" s="297"/>
      <c r="U12" s="297"/>
      <c r="V12" s="297"/>
      <c r="W12" s="297"/>
      <c r="X12" s="297"/>
      <c r="Y12" s="297"/>
      <c r="Z12" s="297"/>
      <c r="AA12" s="297"/>
      <c r="AB12" s="296"/>
      <c r="AC12" s="296"/>
      <c r="AD12" s="296"/>
      <c r="AE12" s="296"/>
      <c r="AF12" s="296"/>
      <c r="AG12" s="296"/>
      <c r="AH12" s="296"/>
      <c r="AI12" s="296"/>
      <c r="AJ12" s="296"/>
      <c r="AK12" s="296"/>
      <c r="AL12" s="296"/>
      <c r="AM12" s="296"/>
      <c r="AN12" s="296"/>
      <c r="AO12" s="296"/>
      <c r="AP12" s="296"/>
    </row>
    <row r="13" spans="1:42" ht="13.5" customHeight="1">
      <c r="A13" s="1037"/>
      <c r="B13" s="967" t="s">
        <v>44</v>
      </c>
      <c r="C13" s="967"/>
      <c r="D13" s="1026" t="str">
        <f>IF(③.入力シート!H13="","",③.入力シート!H13)</f>
        <v/>
      </c>
      <c r="E13" s="1027"/>
      <c r="F13" s="1028"/>
      <c r="G13" s="266"/>
      <c r="H13" s="297"/>
      <c r="I13" s="310"/>
      <c r="J13" s="420"/>
      <c r="K13" s="1158" t="s">
        <v>1185</v>
      </c>
      <c r="L13" s="1159"/>
      <c r="M13" s="382"/>
      <c r="N13" s="330"/>
      <c r="O13" s="297" t="s">
        <v>595</v>
      </c>
      <c r="P13" s="297">
        <v>91</v>
      </c>
      <c r="Q13" s="297" t="s">
        <v>596</v>
      </c>
      <c r="R13" s="297"/>
      <c r="S13" s="308"/>
      <c r="T13" s="297"/>
      <c r="U13" s="297"/>
      <c r="V13" s="297"/>
      <c r="W13" s="297"/>
      <c r="X13" s="297"/>
      <c r="Y13" s="297"/>
      <c r="Z13" s="297"/>
      <c r="AA13" s="297"/>
      <c r="AB13" s="296"/>
      <c r="AC13" s="329"/>
      <c r="AD13" s="296"/>
      <c r="AE13" s="296"/>
      <c r="AF13" s="296"/>
      <c r="AG13" s="296"/>
      <c r="AH13" s="296"/>
      <c r="AI13" s="296"/>
      <c r="AJ13" s="296"/>
      <c r="AK13" s="296"/>
      <c r="AL13" s="296"/>
      <c r="AM13" s="296"/>
      <c r="AN13" s="296"/>
      <c r="AO13" s="296"/>
      <c r="AP13" s="296"/>
    </row>
    <row r="14" spans="1:42">
      <c r="A14" s="1037"/>
      <c r="B14" s="968"/>
      <c r="C14" s="968"/>
      <c r="D14" s="1026"/>
      <c r="E14" s="1027"/>
      <c r="F14" s="1028"/>
      <c r="G14" s="266"/>
      <c r="H14" s="297"/>
      <c r="I14" s="310"/>
      <c r="J14" s="420"/>
      <c r="K14" s="1158" t="s">
        <v>1186</v>
      </c>
      <c r="L14" s="1159"/>
      <c r="M14" s="382"/>
      <c r="N14" s="330" t="s">
        <v>1084</v>
      </c>
      <c r="O14" s="297" t="s">
        <v>597</v>
      </c>
      <c r="P14" s="297">
        <v>93</v>
      </c>
      <c r="Q14" s="297" t="s">
        <v>598</v>
      </c>
      <c r="R14" s="297"/>
      <c r="S14" s="308"/>
      <c r="T14" s="297"/>
      <c r="U14" s="297"/>
      <c r="V14" s="297"/>
      <c r="W14" s="297"/>
      <c r="X14" s="297"/>
      <c r="Y14" s="297"/>
      <c r="Z14" s="297"/>
      <c r="AA14" s="297"/>
      <c r="AB14" s="296"/>
      <c r="AC14" s="329"/>
      <c r="AD14" s="296"/>
      <c r="AE14" s="296"/>
      <c r="AF14" s="296"/>
      <c r="AG14" s="296"/>
      <c r="AH14" s="296"/>
      <c r="AI14" s="296"/>
      <c r="AJ14" s="296"/>
      <c r="AK14" s="296"/>
      <c r="AL14" s="296"/>
      <c r="AM14" s="296"/>
      <c r="AN14" s="296"/>
      <c r="AO14" s="296"/>
      <c r="AP14" s="296"/>
    </row>
    <row r="15" spans="1:42">
      <c r="A15" s="1037"/>
      <c r="B15" s="968"/>
      <c r="C15" s="968"/>
      <c r="D15" s="1026"/>
      <c r="E15" s="1027"/>
      <c r="F15" s="1028"/>
      <c r="G15" s="266"/>
      <c r="H15" s="297"/>
      <c r="I15" s="310"/>
      <c r="J15" s="420"/>
      <c r="K15" s="1156" t="s">
        <v>1079</v>
      </c>
      <c r="L15" s="1157"/>
      <c r="M15" s="382"/>
      <c r="N15" s="330" t="s">
        <v>1085</v>
      </c>
      <c r="O15" s="297" t="s">
        <v>599</v>
      </c>
      <c r="P15" s="297">
        <v>93</v>
      </c>
      <c r="Q15" s="297" t="s">
        <v>600</v>
      </c>
      <c r="R15" s="297"/>
      <c r="S15" s="308"/>
      <c r="T15" s="297"/>
      <c r="U15" s="297"/>
      <c r="V15" s="297"/>
      <c r="W15" s="297"/>
      <c r="X15" s="297"/>
      <c r="Y15" s="297"/>
      <c r="Z15" s="297"/>
      <c r="AA15" s="297"/>
      <c r="AB15" s="296"/>
      <c r="AC15" s="296"/>
      <c r="AD15" s="296"/>
      <c r="AE15" s="296"/>
      <c r="AF15" s="296"/>
      <c r="AG15" s="296"/>
      <c r="AH15" s="296"/>
      <c r="AI15" s="296"/>
      <c r="AJ15" s="296"/>
      <c r="AK15" s="296"/>
      <c r="AL15" s="296"/>
      <c r="AM15" s="296"/>
      <c r="AN15" s="296"/>
      <c r="AO15" s="296"/>
      <c r="AP15" s="296"/>
    </row>
    <row r="16" spans="1:42" ht="14.25" thickBot="1">
      <c r="A16" s="1037"/>
      <c r="B16" s="968"/>
      <c r="C16" s="968"/>
      <c r="D16" s="1029"/>
      <c r="E16" s="1030"/>
      <c r="F16" s="1031"/>
      <c r="G16" s="266"/>
      <c r="H16" s="297"/>
      <c r="I16" s="310"/>
      <c r="J16" s="420"/>
      <c r="K16" s="1154" t="s">
        <v>1164</v>
      </c>
      <c r="L16" s="1155"/>
      <c r="M16" s="383"/>
      <c r="N16" s="310" t="s">
        <v>1086</v>
      </c>
      <c r="O16" s="297" t="s">
        <v>171</v>
      </c>
      <c r="P16" s="297">
        <v>99</v>
      </c>
      <c r="Q16" s="297" t="s">
        <v>601</v>
      </c>
      <c r="R16" s="297"/>
      <c r="S16" s="308"/>
      <c r="T16" s="297"/>
      <c r="U16" s="297"/>
      <c r="V16" s="297"/>
      <c r="W16" s="297"/>
      <c r="X16" s="297"/>
      <c r="Y16" s="297"/>
      <c r="Z16" s="297"/>
      <c r="AA16" s="297"/>
      <c r="AB16" s="296"/>
      <c r="AC16" s="296"/>
      <c r="AD16" s="296"/>
      <c r="AE16" s="296"/>
      <c r="AF16" s="296"/>
      <c r="AG16" s="296"/>
      <c r="AH16" s="296"/>
      <c r="AI16" s="296"/>
      <c r="AJ16" s="296"/>
      <c r="AK16" s="296"/>
      <c r="AL16" s="296"/>
      <c r="AM16" s="296"/>
      <c r="AN16" s="296"/>
      <c r="AO16" s="296"/>
      <c r="AP16" s="296"/>
    </row>
    <row r="17" spans="1:42">
      <c r="A17" s="1037"/>
      <c r="B17" s="968" t="s">
        <v>602</v>
      </c>
      <c r="C17" s="968"/>
      <c r="D17" s="1032" t="str">
        <f>IF(③.入力シート!H11="","",③.入力シート!H11)</f>
        <v/>
      </c>
      <c r="E17" s="1033"/>
      <c r="F17" s="1034"/>
      <c r="G17" s="266"/>
      <c r="H17" s="297"/>
      <c r="I17" s="297"/>
      <c r="J17" s="417" t="s">
        <v>1112</v>
      </c>
      <c r="K17" s="297"/>
      <c r="L17" s="297"/>
      <c r="M17" s="297"/>
      <c r="N17" s="310" t="s">
        <v>1087</v>
      </c>
      <c r="O17" s="297" t="s">
        <v>603</v>
      </c>
      <c r="P17" s="297">
        <v>98</v>
      </c>
      <c r="Q17" s="297"/>
      <c r="R17" s="297"/>
      <c r="S17" s="308"/>
      <c r="T17" s="297"/>
      <c r="U17" s="297"/>
      <c r="V17" s="297"/>
      <c r="W17" s="297"/>
      <c r="X17" s="297"/>
      <c r="Y17" s="297"/>
      <c r="Z17" s="297"/>
      <c r="AA17" s="297"/>
      <c r="AB17" s="296"/>
      <c r="AC17" s="296"/>
      <c r="AD17" s="296"/>
      <c r="AE17" s="296"/>
      <c r="AF17" s="296"/>
      <c r="AG17" s="296"/>
      <c r="AH17" s="296"/>
      <c r="AI17" s="296"/>
      <c r="AJ17" s="296"/>
      <c r="AK17" s="296"/>
      <c r="AL17" s="296"/>
      <c r="AM17" s="296"/>
      <c r="AN17" s="296"/>
      <c r="AO17" s="296"/>
      <c r="AP17" s="296"/>
    </row>
    <row r="18" spans="1:42" ht="14.25" thickBot="1">
      <c r="A18" s="1038"/>
      <c r="B18" s="969" t="s">
        <v>604</v>
      </c>
      <c r="C18" s="969"/>
      <c r="D18" s="970"/>
      <c r="E18" s="971"/>
      <c r="F18" s="972"/>
      <c r="G18" s="266"/>
      <c r="H18" s="297"/>
      <c r="I18" s="297"/>
      <c r="J18" s="313" t="s">
        <v>1113</v>
      </c>
      <c r="K18" s="297"/>
      <c r="L18" s="297"/>
      <c r="M18" s="297"/>
      <c r="N18" s="310" t="s">
        <v>1088</v>
      </c>
      <c r="O18" s="297" t="s">
        <v>605</v>
      </c>
      <c r="P18" s="297">
        <v>98</v>
      </c>
      <c r="Q18" s="297"/>
      <c r="R18" s="297"/>
      <c r="S18" s="308"/>
      <c r="T18" s="297"/>
      <c r="U18" s="297"/>
      <c r="V18" s="297"/>
      <c r="W18" s="297"/>
      <c r="X18" s="297"/>
      <c r="Y18" s="297"/>
      <c r="Z18" s="297"/>
      <c r="AA18" s="297"/>
      <c r="AB18" s="296"/>
      <c r="AC18" s="296"/>
      <c r="AD18" s="296"/>
      <c r="AE18" s="296"/>
      <c r="AF18" s="296"/>
      <c r="AG18" s="296"/>
      <c r="AH18" s="296"/>
      <c r="AI18" s="296"/>
      <c r="AJ18" s="296"/>
      <c r="AK18" s="296"/>
      <c r="AL18" s="296"/>
      <c r="AM18" s="296"/>
      <c r="AN18" s="296"/>
      <c r="AO18" s="296"/>
      <c r="AP18" s="296"/>
    </row>
    <row r="19" spans="1:42" ht="14.25" thickBot="1">
      <c r="A19" s="999" t="s">
        <v>606</v>
      </c>
      <c r="B19" s="1002" t="s">
        <v>607</v>
      </c>
      <c r="C19" s="1002"/>
      <c r="D19" s="1003" t="str">
        <f>IF(③.入力シート!H21="","",③.入力シート!H21)</f>
        <v/>
      </c>
      <c r="E19" s="1004"/>
      <c r="F19" s="1005"/>
      <c r="G19" s="266"/>
      <c r="H19" s="297"/>
      <c r="I19" s="297"/>
      <c r="J19" s="313" t="s">
        <v>1114</v>
      </c>
      <c r="K19" s="297"/>
      <c r="L19" s="297"/>
      <c r="M19" s="297"/>
      <c r="N19" s="310" t="s">
        <v>1089</v>
      </c>
      <c r="O19" s="297" t="s">
        <v>608</v>
      </c>
      <c r="P19" s="297">
        <v>98</v>
      </c>
      <c r="Q19" s="297"/>
      <c r="R19" s="297"/>
      <c r="S19" s="308"/>
      <c r="T19" s="296"/>
      <c r="U19" s="297"/>
      <c r="V19" s="297"/>
      <c r="W19" s="297"/>
      <c r="X19" s="297"/>
      <c r="Y19" s="297"/>
      <c r="Z19" s="297"/>
      <c r="AA19" s="297"/>
      <c r="AB19" s="296"/>
      <c r="AC19" s="296"/>
      <c r="AD19" s="296"/>
      <c r="AE19" s="296"/>
      <c r="AF19" s="296"/>
      <c r="AG19" s="296"/>
      <c r="AH19" s="296"/>
      <c r="AI19" s="296"/>
      <c r="AJ19" s="296"/>
      <c r="AK19" s="296"/>
      <c r="AL19" s="296"/>
      <c r="AM19" s="296"/>
      <c r="AN19" s="296"/>
      <c r="AO19" s="296"/>
      <c r="AP19" s="296"/>
    </row>
    <row r="20" spans="1:42" ht="14.25" thickBot="1">
      <c r="A20" s="1000"/>
      <c r="B20" s="1006" t="s">
        <v>609</v>
      </c>
      <c r="C20" s="1007"/>
      <c r="D20" s="1008"/>
      <c r="E20" s="1009"/>
      <c r="F20" s="1010"/>
      <c r="G20" s="266"/>
      <c r="H20" s="297"/>
      <c r="I20" s="297"/>
      <c r="J20" s="313" t="s">
        <v>1115</v>
      </c>
      <c r="K20" s="297"/>
      <c r="L20" s="297"/>
      <c r="M20" s="297"/>
      <c r="N20" s="310" t="s">
        <v>1090</v>
      </c>
      <c r="O20" s="297" t="s">
        <v>610</v>
      </c>
      <c r="P20" s="297">
        <v>99</v>
      </c>
      <c r="Q20" s="297"/>
      <c r="R20" s="297"/>
      <c r="S20" s="308"/>
      <c r="T20" s="296"/>
      <c r="U20" s="297"/>
      <c r="V20" s="297"/>
      <c r="W20" s="297"/>
      <c r="X20" s="297"/>
      <c r="Y20" s="297"/>
      <c r="Z20" s="297"/>
      <c r="AA20" s="297"/>
      <c r="AB20" s="296"/>
      <c r="AC20" s="296"/>
      <c r="AD20" s="296"/>
      <c r="AE20" s="296"/>
      <c r="AF20" s="296"/>
      <c r="AG20" s="296"/>
      <c r="AH20" s="296"/>
      <c r="AI20" s="296"/>
      <c r="AJ20" s="296"/>
      <c r="AK20" s="296"/>
      <c r="AL20" s="296"/>
      <c r="AM20" s="296"/>
      <c r="AN20" s="296"/>
      <c r="AO20" s="296"/>
      <c r="AP20" s="296"/>
    </row>
    <row r="21" spans="1:42" ht="14.25" thickBot="1">
      <c r="A21" s="1001"/>
      <c r="B21" s="1011" t="s">
        <v>611</v>
      </c>
      <c r="C21" s="1011"/>
      <c r="D21" s="1012"/>
      <c r="E21" s="1013"/>
      <c r="F21" s="1014"/>
      <c r="G21" s="266"/>
      <c r="H21" s="297"/>
      <c r="I21" s="297"/>
      <c r="J21" s="313" t="s">
        <v>1116</v>
      </c>
      <c r="K21" s="297"/>
      <c r="L21" s="297"/>
      <c r="M21" s="297"/>
      <c r="N21" s="310" t="s">
        <v>1091</v>
      </c>
      <c r="O21" s="297" t="s">
        <v>612</v>
      </c>
      <c r="P21" s="297">
        <v>98</v>
      </c>
      <c r="Q21" s="297"/>
      <c r="R21" s="297"/>
      <c r="S21" s="308"/>
      <c r="T21" s="296"/>
      <c r="U21" s="297"/>
      <c r="V21" s="297"/>
      <c r="W21" s="297"/>
      <c r="X21" s="297"/>
      <c r="Y21" s="297"/>
      <c r="Z21" s="297"/>
      <c r="AA21" s="297"/>
      <c r="AB21" s="296"/>
      <c r="AC21" s="296"/>
      <c r="AD21" s="296"/>
      <c r="AE21" s="296"/>
      <c r="AF21" s="296"/>
      <c r="AG21" s="296"/>
      <c r="AH21" s="296"/>
      <c r="AI21" s="296"/>
      <c r="AJ21" s="296"/>
      <c r="AK21" s="296"/>
      <c r="AL21" s="296"/>
      <c r="AM21" s="296"/>
      <c r="AN21" s="296"/>
      <c r="AO21" s="296"/>
      <c r="AP21" s="296"/>
    </row>
    <row r="22" spans="1:42" ht="14.25" hidden="1" customHeight="1">
      <c r="A22" s="1057" t="s">
        <v>613</v>
      </c>
      <c r="B22" s="1058"/>
      <c r="C22" s="1059"/>
      <c r="D22" s="1060" t="s">
        <v>731</v>
      </c>
      <c r="E22" s="1061"/>
      <c r="F22" s="1062"/>
      <c r="G22" s="266"/>
      <c r="H22" s="297"/>
      <c r="I22" s="297"/>
      <c r="J22" s="313" t="s">
        <v>1117</v>
      </c>
      <c r="K22" s="297"/>
      <c r="L22" s="297"/>
      <c r="M22" s="297"/>
      <c r="N22" s="310" t="s">
        <v>1092</v>
      </c>
      <c r="O22" s="297" t="s">
        <v>614</v>
      </c>
      <c r="P22" s="297">
        <v>98</v>
      </c>
      <c r="Q22" s="297"/>
      <c r="R22" s="297"/>
      <c r="S22" s="308"/>
      <c r="T22" s="296"/>
      <c r="U22" s="297"/>
      <c r="V22" s="297"/>
      <c r="W22" s="297"/>
      <c r="X22" s="297"/>
      <c r="Y22" s="297"/>
      <c r="Z22" s="297"/>
      <c r="AA22" s="297"/>
      <c r="AB22" s="296"/>
      <c r="AC22" s="296"/>
      <c r="AD22" s="296"/>
      <c r="AE22" s="296"/>
      <c r="AF22" s="296"/>
      <c r="AG22" s="296"/>
      <c r="AH22" s="296"/>
      <c r="AI22" s="296"/>
      <c r="AJ22" s="296"/>
      <c r="AK22" s="296"/>
      <c r="AL22" s="296"/>
      <c r="AM22" s="296"/>
      <c r="AN22" s="296"/>
      <c r="AO22" s="296"/>
      <c r="AP22" s="296"/>
    </row>
    <row r="23" spans="1:42" ht="14.25" hidden="1" customHeight="1">
      <c r="A23" s="984" t="s">
        <v>615</v>
      </c>
      <c r="B23" s="985"/>
      <c r="C23" s="986"/>
      <c r="D23" s="996"/>
      <c r="E23" s="997"/>
      <c r="F23" s="998"/>
      <c r="G23" s="266"/>
      <c r="H23" s="297"/>
      <c r="I23" s="297"/>
      <c r="J23" s="313" t="s">
        <v>1118</v>
      </c>
      <c r="K23" s="297"/>
      <c r="L23" s="297"/>
      <c r="M23" s="297"/>
      <c r="N23" s="310" t="s">
        <v>1092</v>
      </c>
      <c r="O23" s="297" t="s">
        <v>616</v>
      </c>
      <c r="P23" s="297">
        <v>47</v>
      </c>
      <c r="Q23" s="297"/>
      <c r="R23" s="297"/>
      <c r="S23" s="308"/>
      <c r="T23" s="296"/>
      <c r="U23" s="297"/>
      <c r="V23" s="297"/>
      <c r="W23" s="297"/>
      <c r="X23" s="297"/>
      <c r="Y23" s="297"/>
      <c r="Z23" s="297"/>
      <c r="AA23" s="297"/>
      <c r="AB23" s="296"/>
      <c r="AC23" s="296"/>
      <c r="AD23" s="296"/>
      <c r="AE23" s="296"/>
      <c r="AF23" s="296"/>
      <c r="AG23" s="296"/>
      <c r="AH23" s="296"/>
      <c r="AI23" s="296"/>
      <c r="AJ23" s="296"/>
      <c r="AK23" s="296"/>
      <c r="AL23" s="296"/>
      <c r="AM23" s="296"/>
      <c r="AN23" s="296"/>
      <c r="AO23" s="296"/>
      <c r="AP23" s="296"/>
    </row>
    <row r="24" spans="1:42" ht="14.25" hidden="1" customHeight="1">
      <c r="A24" s="984" t="s">
        <v>617</v>
      </c>
      <c r="B24" s="985"/>
      <c r="C24" s="986"/>
      <c r="D24" s="996"/>
      <c r="E24" s="997"/>
      <c r="F24" s="998"/>
      <c r="G24" s="266"/>
      <c r="H24" s="297"/>
      <c r="I24" s="297"/>
      <c r="J24" s="313" t="s">
        <v>1119</v>
      </c>
      <c r="K24" s="297"/>
      <c r="L24" s="297"/>
      <c r="M24" s="297"/>
      <c r="N24" s="310" t="s">
        <v>1093</v>
      </c>
      <c r="O24" s="297" t="s">
        <v>618</v>
      </c>
      <c r="P24" s="297">
        <v>48</v>
      </c>
      <c r="Q24" s="297"/>
      <c r="R24" s="297"/>
      <c r="S24" s="308"/>
      <c r="T24" s="296"/>
      <c r="U24" s="297"/>
      <c r="V24" s="297"/>
      <c r="W24" s="297"/>
      <c r="X24" s="297"/>
      <c r="Y24" s="297"/>
      <c r="Z24" s="297"/>
      <c r="AA24" s="297"/>
      <c r="AB24" s="296"/>
      <c r="AC24" s="296"/>
      <c r="AD24" s="296"/>
      <c r="AE24" s="296"/>
      <c r="AF24" s="296"/>
      <c r="AG24" s="296"/>
      <c r="AH24" s="296"/>
      <c r="AI24" s="296"/>
      <c r="AJ24" s="296"/>
      <c r="AK24" s="296"/>
      <c r="AL24" s="296"/>
      <c r="AM24" s="296"/>
      <c r="AN24" s="296"/>
      <c r="AO24" s="296"/>
      <c r="AP24" s="296"/>
    </row>
    <row r="25" spans="1:42" ht="13.5" hidden="1" customHeight="1">
      <c r="A25" s="984" t="s">
        <v>619</v>
      </c>
      <c r="B25" s="985"/>
      <c r="C25" s="986"/>
      <c r="D25" s="981"/>
      <c r="E25" s="982"/>
      <c r="F25" s="983"/>
      <c r="G25" s="266"/>
      <c r="H25" s="297"/>
      <c r="I25" s="297"/>
      <c r="J25" s="313" t="s">
        <v>1120</v>
      </c>
      <c r="K25" s="297"/>
      <c r="L25" s="297"/>
      <c r="M25" s="297"/>
      <c r="N25" s="310" t="s">
        <v>1094</v>
      </c>
      <c r="O25" s="297" t="s">
        <v>620</v>
      </c>
      <c r="P25" s="297">
        <v>49</v>
      </c>
      <c r="Q25" s="297"/>
      <c r="R25" s="297"/>
      <c r="S25" s="308"/>
      <c r="T25" s="296"/>
      <c r="U25" s="297"/>
      <c r="V25" s="297"/>
      <c r="W25" s="297"/>
      <c r="X25" s="297"/>
      <c r="Y25" s="297"/>
      <c r="Z25" s="297"/>
      <c r="AA25" s="297"/>
      <c r="AB25" s="296"/>
      <c r="AC25" s="296"/>
      <c r="AD25" s="296"/>
      <c r="AE25" s="296"/>
      <c r="AF25" s="296"/>
      <c r="AG25" s="296"/>
      <c r="AH25" s="296"/>
      <c r="AI25" s="296"/>
      <c r="AJ25" s="296"/>
      <c r="AK25" s="296"/>
      <c r="AL25" s="296"/>
      <c r="AM25" s="296"/>
      <c r="AN25" s="296"/>
      <c r="AO25" s="296"/>
      <c r="AP25" s="296"/>
    </row>
    <row r="26" spans="1:42" ht="14.25" hidden="1" customHeight="1">
      <c r="A26" s="984" t="s">
        <v>621</v>
      </c>
      <c r="B26" s="985"/>
      <c r="C26" s="986"/>
      <c r="D26" s="981"/>
      <c r="E26" s="982"/>
      <c r="F26" s="983"/>
      <c r="G26" s="266"/>
      <c r="H26" s="297"/>
      <c r="I26" s="297"/>
      <c r="J26" s="313" t="s">
        <v>1121</v>
      </c>
      <c r="K26" s="297"/>
      <c r="L26" s="297"/>
      <c r="M26" s="297"/>
      <c r="N26" s="310" t="s">
        <v>1095</v>
      </c>
      <c r="O26" s="297" t="s">
        <v>622</v>
      </c>
      <c r="P26" s="297" t="s">
        <v>623</v>
      </c>
      <c r="Q26" s="297"/>
      <c r="R26" s="297"/>
      <c r="S26" s="308"/>
      <c r="T26" s="296"/>
      <c r="U26" s="297"/>
      <c r="V26" s="297"/>
      <c r="W26" s="297"/>
      <c r="X26" s="297"/>
      <c r="Y26" s="297"/>
      <c r="Z26" s="297"/>
      <c r="AA26" s="297"/>
      <c r="AB26" s="296"/>
      <c r="AC26" s="296"/>
      <c r="AD26" s="296"/>
      <c r="AE26" s="296"/>
      <c r="AF26" s="296"/>
      <c r="AG26" s="296"/>
      <c r="AH26" s="296"/>
      <c r="AI26" s="296"/>
      <c r="AJ26" s="296"/>
      <c r="AK26" s="296"/>
      <c r="AL26" s="296"/>
      <c r="AM26" s="296"/>
      <c r="AN26" s="296"/>
      <c r="AO26" s="296"/>
      <c r="AP26" s="296"/>
    </row>
    <row r="27" spans="1:42" ht="14.25" hidden="1" customHeight="1">
      <c r="A27" s="984" t="s">
        <v>624</v>
      </c>
      <c r="B27" s="985"/>
      <c r="C27" s="986"/>
      <c r="D27" s="981"/>
      <c r="E27" s="982"/>
      <c r="F27" s="983"/>
      <c r="G27" s="266"/>
      <c r="H27" s="297"/>
      <c r="I27" s="297"/>
      <c r="J27" s="297"/>
      <c r="K27" s="297"/>
      <c r="L27" s="297"/>
      <c r="M27" s="297"/>
      <c r="N27" s="310" t="s">
        <v>1096</v>
      </c>
      <c r="O27" s="297" t="s">
        <v>625</v>
      </c>
      <c r="P27" s="297" t="s">
        <v>626</v>
      </c>
      <c r="Q27" s="297"/>
      <c r="R27" s="297"/>
      <c r="S27" s="308"/>
      <c r="T27" s="296"/>
      <c r="U27" s="297"/>
      <c r="V27" s="297"/>
      <c r="W27" s="297"/>
      <c r="X27" s="297"/>
      <c r="Y27" s="297"/>
      <c r="Z27" s="297"/>
      <c r="AA27" s="297"/>
      <c r="AB27" s="296"/>
      <c r="AC27" s="296"/>
      <c r="AD27" s="296"/>
      <c r="AE27" s="296"/>
      <c r="AF27" s="296"/>
      <c r="AG27" s="296"/>
      <c r="AH27" s="296"/>
      <c r="AI27" s="296"/>
      <c r="AJ27" s="296"/>
      <c r="AK27" s="296"/>
      <c r="AL27" s="296"/>
      <c r="AM27" s="296"/>
      <c r="AN27" s="296"/>
      <c r="AO27" s="296"/>
      <c r="AP27" s="296"/>
    </row>
    <row r="28" spans="1:42" ht="14.25" hidden="1" customHeight="1">
      <c r="A28" s="984" t="s">
        <v>627</v>
      </c>
      <c r="B28" s="985"/>
      <c r="C28" s="986"/>
      <c r="D28" s="981"/>
      <c r="E28" s="982"/>
      <c r="F28" s="983"/>
      <c r="G28" s="266"/>
      <c r="H28" s="297"/>
      <c r="I28" s="297"/>
      <c r="J28" s="297"/>
      <c r="K28" s="297"/>
      <c r="L28" s="297"/>
      <c r="M28" s="297"/>
      <c r="N28" s="310" t="s">
        <v>1097</v>
      </c>
      <c r="O28" s="297"/>
      <c r="P28" s="297"/>
      <c r="Q28" s="297"/>
      <c r="R28" s="297"/>
      <c r="S28" s="308"/>
      <c r="T28" s="296"/>
      <c r="U28" s="297"/>
      <c r="V28" s="297"/>
      <c r="W28" s="297"/>
      <c r="X28" s="297"/>
      <c r="Y28" s="297"/>
      <c r="Z28" s="297"/>
      <c r="AA28" s="297"/>
      <c r="AB28" s="296"/>
      <c r="AC28" s="296"/>
      <c r="AD28" s="296"/>
      <c r="AE28" s="296"/>
      <c r="AF28" s="296"/>
      <c r="AG28" s="296"/>
      <c r="AH28" s="296"/>
      <c r="AI28" s="296"/>
      <c r="AJ28" s="296"/>
      <c r="AK28" s="296"/>
      <c r="AL28" s="296"/>
      <c r="AM28" s="296"/>
      <c r="AN28" s="296"/>
      <c r="AO28" s="296"/>
      <c r="AP28" s="296"/>
    </row>
    <row r="29" spans="1:42" ht="14.25" hidden="1" customHeight="1">
      <c r="A29" s="984" t="s">
        <v>628</v>
      </c>
      <c r="B29" s="985"/>
      <c r="C29" s="986"/>
      <c r="D29" s="993"/>
      <c r="E29" s="994"/>
      <c r="F29" s="995"/>
      <c r="G29" s="263"/>
      <c r="H29" s="297"/>
      <c r="I29" s="973" t="str">
        <f>IF(D29="審査","審査パスワードＯＫ","")</f>
        <v/>
      </c>
      <c r="J29" s="974"/>
      <c r="K29" s="297"/>
      <c r="L29" s="297"/>
      <c r="M29" s="297"/>
      <c r="N29" s="310" t="s">
        <v>1098</v>
      </c>
      <c r="O29" s="297" t="s">
        <v>629</v>
      </c>
      <c r="P29" s="297" t="s">
        <v>630</v>
      </c>
      <c r="Q29" s="297" t="s">
        <v>631</v>
      </c>
      <c r="R29" s="297" t="s">
        <v>632</v>
      </c>
      <c r="S29" s="308" t="s">
        <v>1019</v>
      </c>
      <c r="T29" s="296"/>
      <c r="U29" s="297"/>
      <c r="V29" s="297"/>
      <c r="W29" s="297"/>
      <c r="X29" s="297"/>
      <c r="Y29" s="297"/>
      <c r="Z29" s="297"/>
      <c r="AA29" s="297"/>
      <c r="AB29" s="296"/>
      <c r="AC29" s="296"/>
      <c r="AD29" s="296"/>
      <c r="AE29" s="296"/>
      <c r="AF29" s="296"/>
      <c r="AG29" s="296"/>
      <c r="AH29" s="296"/>
      <c r="AI29" s="296"/>
      <c r="AJ29" s="296"/>
      <c r="AK29" s="296"/>
      <c r="AL29" s="296"/>
      <c r="AM29" s="296"/>
      <c r="AN29" s="296"/>
      <c r="AO29" s="296"/>
      <c r="AP29" s="296"/>
    </row>
    <row r="30" spans="1:42" ht="14.25" hidden="1" customHeight="1" thickBot="1">
      <c r="A30" s="990" t="s">
        <v>633</v>
      </c>
      <c r="B30" s="991"/>
      <c r="C30" s="992"/>
      <c r="D30" s="987"/>
      <c r="E30" s="988"/>
      <c r="F30" s="989"/>
      <c r="G30" s="263"/>
      <c r="H30" s="297"/>
      <c r="I30" s="973" t="str">
        <f>IF(D30="制御所","ＧＭパスワードＯＫ","")</f>
        <v/>
      </c>
      <c r="J30" s="974"/>
      <c r="K30" s="297"/>
      <c r="L30" s="297"/>
      <c r="M30" s="297"/>
      <c r="N30" s="310" t="s">
        <v>1099</v>
      </c>
      <c r="O30" s="297" t="s">
        <v>634</v>
      </c>
      <c r="P30" s="297" t="s">
        <v>635</v>
      </c>
      <c r="Q30" s="297" t="s">
        <v>636</v>
      </c>
      <c r="R30" s="297" t="s">
        <v>637</v>
      </c>
      <c r="S30" s="308"/>
      <c r="T30" s="296"/>
      <c r="U30" s="297"/>
      <c r="V30" s="297"/>
      <c r="W30" s="297"/>
      <c r="X30" s="297"/>
      <c r="Y30" s="297"/>
      <c r="Z30" s="297"/>
      <c r="AA30" s="297"/>
      <c r="AB30" s="296"/>
      <c r="AC30" s="296"/>
      <c r="AD30" s="296"/>
      <c r="AE30" s="296"/>
      <c r="AF30" s="296"/>
      <c r="AG30" s="296"/>
      <c r="AH30" s="296"/>
      <c r="AI30" s="296"/>
      <c r="AJ30" s="296"/>
      <c r="AK30" s="296"/>
      <c r="AL30" s="296"/>
      <c r="AM30" s="296"/>
      <c r="AN30" s="296"/>
      <c r="AO30" s="296"/>
      <c r="AP30" s="296"/>
    </row>
    <row r="31" spans="1:42">
      <c r="A31" s="975" t="s">
        <v>638</v>
      </c>
      <c r="B31" s="976"/>
      <c r="C31" s="977"/>
      <c r="D31" s="978"/>
      <c r="E31" s="979"/>
      <c r="F31" s="980"/>
      <c r="G31" s="266"/>
      <c r="H31" s="297"/>
      <c r="I31" s="297"/>
      <c r="J31" s="297"/>
      <c r="K31" s="297"/>
      <c r="L31" s="297"/>
      <c r="M31" s="297"/>
      <c r="N31" s="310" t="s">
        <v>1100</v>
      </c>
      <c r="O31" s="297" t="s">
        <v>1018</v>
      </c>
      <c r="P31" s="297"/>
      <c r="Q31" s="297"/>
      <c r="R31" s="297"/>
      <c r="S31" s="308"/>
      <c r="T31" s="296"/>
      <c r="U31" s="297"/>
      <c r="V31" s="297"/>
      <c r="W31" s="297"/>
      <c r="X31" s="297"/>
      <c r="Y31" s="297"/>
      <c r="Z31" s="297"/>
      <c r="AA31" s="297"/>
      <c r="AB31" s="296"/>
      <c r="AC31" s="296"/>
      <c r="AD31" s="296"/>
      <c r="AE31" s="296"/>
      <c r="AF31" s="296"/>
      <c r="AG31" s="296"/>
      <c r="AH31" s="296"/>
      <c r="AI31" s="296"/>
      <c r="AJ31" s="296"/>
      <c r="AK31" s="296"/>
      <c r="AL31" s="296"/>
      <c r="AM31" s="296"/>
      <c r="AN31" s="296"/>
      <c r="AO31" s="296"/>
      <c r="AP31" s="296"/>
    </row>
    <row r="32" spans="1:42" hidden="1">
      <c r="A32" s="1015" t="s">
        <v>627</v>
      </c>
      <c r="B32" s="1063"/>
      <c r="C32" s="1063"/>
      <c r="D32" s="1064"/>
      <c r="E32" s="1064"/>
      <c r="F32" s="1065"/>
      <c r="G32" s="266"/>
      <c r="H32" s="297"/>
      <c r="I32" s="297"/>
      <c r="J32" s="297"/>
      <c r="K32" s="297"/>
      <c r="L32" s="297"/>
      <c r="M32" s="297"/>
      <c r="N32" s="310" t="s">
        <v>1101</v>
      </c>
      <c r="O32" s="297" t="str">
        <f>IF(OR(D35="",D35="3.不明"),"",VLOOKUP($D$35,$O$29:$R$31,2,FALSE))</f>
        <v/>
      </c>
      <c r="P32" s="297"/>
      <c r="Q32" s="297"/>
      <c r="R32" s="297"/>
      <c r="S32" s="308"/>
      <c r="T32" s="296"/>
      <c r="U32" s="297"/>
      <c r="V32" s="297"/>
      <c r="W32" s="297"/>
      <c r="X32" s="297"/>
      <c r="Y32" s="297"/>
      <c r="Z32" s="297"/>
      <c r="AA32" s="297"/>
      <c r="AB32" s="296"/>
      <c r="AC32" s="296"/>
      <c r="AD32" s="296"/>
      <c r="AE32" s="296"/>
      <c r="AF32" s="296"/>
      <c r="AG32" s="296"/>
      <c r="AH32" s="296"/>
      <c r="AI32" s="296"/>
      <c r="AJ32" s="296"/>
      <c r="AK32" s="296"/>
      <c r="AL32" s="296"/>
      <c r="AM32" s="296"/>
      <c r="AN32" s="296"/>
      <c r="AO32" s="296"/>
      <c r="AP32" s="296"/>
    </row>
    <row r="33" spans="1:42" ht="14.25" customHeight="1" thickBot="1">
      <c r="A33" s="1066" t="s">
        <v>640</v>
      </c>
      <c r="B33" s="1067"/>
      <c r="C33" s="1068"/>
      <c r="D33" s="1069"/>
      <c r="E33" s="1070"/>
      <c r="F33" s="1071"/>
      <c r="G33" s="266"/>
      <c r="H33" s="297"/>
      <c r="I33" s="297"/>
      <c r="J33" s="297"/>
      <c r="K33" s="297"/>
      <c r="L33" s="297"/>
      <c r="M33" s="297"/>
      <c r="N33" s="310" t="s">
        <v>1102</v>
      </c>
      <c r="O33" s="297" t="str">
        <f>IF(OR(D35="",D35="3.不明"),"",VLOOKUP($D$35,$O$29:$R$31,3,FALSE))</f>
        <v/>
      </c>
      <c r="P33" s="297"/>
      <c r="Q33" s="297"/>
      <c r="R33" s="297"/>
      <c r="S33" s="308"/>
      <c r="T33" s="296"/>
      <c r="U33" s="297"/>
      <c r="V33" s="297"/>
      <c r="W33" s="297"/>
      <c r="X33" s="297"/>
      <c r="Y33" s="297"/>
      <c r="Z33" s="297"/>
      <c r="AA33" s="297"/>
      <c r="AB33" s="296"/>
      <c r="AC33" s="296"/>
      <c r="AD33" s="296"/>
      <c r="AE33" s="296"/>
      <c r="AF33" s="296"/>
      <c r="AG33" s="296"/>
      <c r="AH33" s="296"/>
      <c r="AI33" s="296"/>
      <c r="AJ33" s="296"/>
      <c r="AK33" s="296"/>
      <c r="AL33" s="296"/>
      <c r="AM33" s="296"/>
      <c r="AN33" s="296"/>
      <c r="AO33" s="296"/>
      <c r="AP33" s="296"/>
    </row>
    <row r="34" spans="1:42" ht="14.25" hidden="1" thickBot="1">
      <c r="A34" s="1001" t="s">
        <v>627</v>
      </c>
      <c r="B34" s="1011"/>
      <c r="C34" s="1011"/>
      <c r="D34" s="1075"/>
      <c r="E34" s="1075"/>
      <c r="F34" s="1076"/>
      <c r="G34" s="266"/>
      <c r="H34" s="297"/>
      <c r="I34" s="297"/>
      <c r="J34" s="297"/>
      <c r="K34" s="297"/>
      <c r="L34" s="297"/>
      <c r="M34" s="297"/>
      <c r="N34" s="310" t="s">
        <v>1103</v>
      </c>
      <c r="O34" s="297" t="str">
        <f>IF(OR(D35="",D35="3.不明"),"",VLOOKUP($D$35,$O$29:$R$31,4,FALSE))</f>
        <v/>
      </c>
      <c r="P34" s="297"/>
      <c r="Q34" s="297"/>
      <c r="R34" s="297"/>
      <c r="S34" s="308"/>
      <c r="T34" s="296"/>
      <c r="U34" s="297"/>
      <c r="V34" s="297"/>
      <c r="W34" s="297"/>
      <c r="X34" s="297"/>
      <c r="Y34" s="297"/>
      <c r="Z34" s="297"/>
      <c r="AA34" s="297"/>
      <c r="AB34" s="296"/>
      <c r="AC34" s="296"/>
      <c r="AD34" s="296"/>
      <c r="AE34" s="296"/>
      <c r="AF34" s="296"/>
      <c r="AG34" s="296"/>
      <c r="AH34" s="296"/>
      <c r="AI34" s="296"/>
      <c r="AJ34" s="296"/>
      <c r="AK34" s="296"/>
      <c r="AL34" s="296"/>
      <c r="AM34" s="296"/>
      <c r="AN34" s="296"/>
      <c r="AO34" s="296"/>
      <c r="AP34" s="296"/>
    </row>
    <row r="35" spans="1:42" ht="13.5" customHeight="1">
      <c r="A35" s="822" t="s">
        <v>641</v>
      </c>
      <c r="B35" s="965" t="s">
        <v>642</v>
      </c>
      <c r="C35" s="966"/>
      <c r="D35" s="1077"/>
      <c r="E35" s="1077"/>
      <c r="F35" s="1078"/>
      <c r="G35" s="266"/>
      <c r="H35" s="297"/>
      <c r="I35" s="297"/>
      <c r="J35" s="297"/>
      <c r="K35" s="297"/>
      <c r="L35" s="297"/>
      <c r="M35" s="297"/>
      <c r="N35" s="310"/>
      <c r="O35" s="297" t="s">
        <v>643</v>
      </c>
      <c r="P35" s="297"/>
      <c r="Q35" s="297"/>
      <c r="R35" s="297"/>
      <c r="S35" s="308"/>
      <c r="T35" s="296"/>
      <c r="U35" s="297"/>
      <c r="V35" s="297"/>
      <c r="W35" s="297"/>
      <c r="X35" s="297"/>
      <c r="Y35" s="297"/>
      <c r="Z35" s="297"/>
      <c r="AA35" s="297"/>
      <c r="AB35" s="296"/>
      <c r="AC35" s="296"/>
      <c r="AD35" s="296"/>
      <c r="AE35" s="296"/>
      <c r="AF35" s="296"/>
      <c r="AG35" s="296"/>
      <c r="AH35" s="296"/>
      <c r="AI35" s="296"/>
      <c r="AJ35" s="296"/>
      <c r="AK35" s="296"/>
      <c r="AL35" s="296"/>
      <c r="AM35" s="296"/>
      <c r="AN35" s="296"/>
      <c r="AO35" s="296"/>
      <c r="AP35" s="296"/>
    </row>
    <row r="36" spans="1:42" ht="13.5" customHeight="1">
      <c r="A36" s="822"/>
      <c r="B36" s="749" t="str">
        <f>IF(D35="1.架空","架空",IF(D35="2.地中","地中","他"))</f>
        <v>他</v>
      </c>
      <c r="C36" s="750"/>
      <c r="D36" s="717"/>
      <c r="E36" s="717"/>
      <c r="F36" s="718"/>
      <c r="G36" s="266"/>
      <c r="H36" s="297"/>
      <c r="I36" s="297"/>
      <c r="J36" s="297"/>
      <c r="K36" s="297"/>
      <c r="L36" s="297"/>
      <c r="M36" s="297"/>
      <c r="N36" s="310"/>
      <c r="O36" s="297" t="s">
        <v>644</v>
      </c>
      <c r="P36" s="297"/>
      <c r="Q36" s="297"/>
      <c r="R36" s="297"/>
      <c r="S36" s="308"/>
      <c r="T36" s="296"/>
      <c r="U36" s="297"/>
      <c r="V36" s="297"/>
      <c r="W36" s="297"/>
      <c r="X36" s="297"/>
      <c r="Y36" s="297"/>
      <c r="Z36" s="297"/>
      <c r="AA36" s="297"/>
      <c r="AB36" s="296"/>
      <c r="AC36" s="296"/>
      <c r="AD36" s="296"/>
      <c r="AE36" s="296"/>
      <c r="AF36" s="296"/>
      <c r="AG36" s="296"/>
      <c r="AH36" s="296"/>
      <c r="AI36" s="296"/>
      <c r="AJ36" s="296"/>
      <c r="AK36" s="296"/>
      <c r="AL36" s="296"/>
      <c r="AM36" s="296"/>
      <c r="AN36" s="296"/>
      <c r="AO36" s="296"/>
      <c r="AP36" s="296"/>
    </row>
    <row r="37" spans="1:42">
      <c r="A37" s="822"/>
      <c r="B37" s="719" t="s">
        <v>645</v>
      </c>
      <c r="C37" s="720"/>
      <c r="D37" s="725"/>
      <c r="E37" s="725"/>
      <c r="F37" s="726"/>
      <c r="G37" s="266"/>
      <c r="H37" s="297"/>
      <c r="I37" s="297"/>
      <c r="J37" s="297"/>
      <c r="K37" s="297"/>
      <c r="L37" s="297"/>
      <c r="M37" s="297"/>
      <c r="N37" s="310"/>
      <c r="O37" s="297"/>
      <c r="P37" s="297"/>
      <c r="Q37" s="297" t="s">
        <v>1179</v>
      </c>
      <c r="R37" s="297" t="s">
        <v>646</v>
      </c>
      <c r="S37" s="308"/>
      <c r="T37" s="296"/>
      <c r="U37" s="297"/>
      <c r="V37" s="297"/>
      <c r="W37" s="297"/>
      <c r="X37" s="297"/>
      <c r="Y37" s="297"/>
      <c r="Z37" s="297"/>
      <c r="AA37" s="297"/>
      <c r="AB37" s="296"/>
      <c r="AC37" s="296"/>
      <c r="AD37" s="296"/>
      <c r="AE37" s="296"/>
      <c r="AF37" s="296"/>
      <c r="AG37" s="296"/>
      <c r="AH37" s="296"/>
      <c r="AI37" s="296"/>
      <c r="AJ37" s="296"/>
      <c r="AK37" s="296"/>
      <c r="AL37" s="296"/>
      <c r="AM37" s="296"/>
      <c r="AN37" s="296"/>
      <c r="AO37" s="296"/>
      <c r="AP37" s="296"/>
    </row>
    <row r="38" spans="1:42" ht="14.25" thickBot="1">
      <c r="A38" s="822"/>
      <c r="B38" s="953" t="s">
        <v>1187</v>
      </c>
      <c r="C38" s="954"/>
      <c r="D38" s="1162"/>
      <c r="E38" s="1162"/>
      <c r="F38" s="1163"/>
      <c r="G38" s="266"/>
      <c r="H38" s="297"/>
      <c r="I38" s="297"/>
      <c r="J38" s="297"/>
      <c r="K38" s="297"/>
      <c r="L38" s="297"/>
      <c r="M38" s="297"/>
      <c r="N38" s="297"/>
      <c r="O38" s="297" t="s">
        <v>646</v>
      </c>
      <c r="P38" s="297"/>
      <c r="Q38" s="297" t="s">
        <v>1180</v>
      </c>
      <c r="R38" s="297" t="s">
        <v>649</v>
      </c>
      <c r="S38" s="308"/>
      <c r="T38" s="296"/>
      <c r="U38" s="297"/>
      <c r="V38" s="297"/>
      <c r="W38" s="297"/>
      <c r="X38" s="297"/>
      <c r="Y38" s="297"/>
      <c r="Z38" s="297"/>
      <c r="AA38" s="297"/>
      <c r="AB38" s="296"/>
      <c r="AC38" s="296"/>
      <c r="AD38" s="296"/>
      <c r="AE38" s="296"/>
      <c r="AF38" s="296"/>
      <c r="AG38" s="296"/>
      <c r="AH38" s="296"/>
      <c r="AI38" s="296"/>
      <c r="AJ38" s="296"/>
      <c r="AK38" s="296"/>
      <c r="AL38" s="296"/>
      <c r="AM38" s="296"/>
      <c r="AN38" s="296"/>
      <c r="AO38" s="296"/>
      <c r="AP38" s="296"/>
    </row>
    <row r="39" spans="1:42">
      <c r="A39" s="822"/>
      <c r="B39" s="957" t="s">
        <v>1111</v>
      </c>
      <c r="C39" s="958"/>
      <c r="D39" s="962"/>
      <c r="E39" s="963"/>
      <c r="F39" s="964"/>
      <c r="G39" s="266"/>
      <c r="H39" s="297"/>
      <c r="I39" s="297"/>
      <c r="J39" s="297"/>
      <c r="K39" s="297"/>
      <c r="L39" s="297"/>
      <c r="M39" s="297"/>
      <c r="N39" s="297"/>
      <c r="O39" s="297" t="s">
        <v>649</v>
      </c>
      <c r="P39" s="297"/>
      <c r="Q39" s="297" t="s">
        <v>1213</v>
      </c>
      <c r="R39" s="297" t="s">
        <v>1214</v>
      </c>
      <c r="S39" s="308"/>
      <c r="T39" s="296"/>
      <c r="U39" s="297"/>
      <c r="V39" s="297"/>
      <c r="W39" s="297"/>
      <c r="X39" s="297"/>
      <c r="Y39" s="297"/>
      <c r="Z39" s="297"/>
      <c r="AA39" s="297"/>
      <c r="AB39" s="296"/>
      <c r="AC39" s="296"/>
      <c r="AD39" s="296"/>
      <c r="AE39" s="296"/>
      <c r="AF39" s="296"/>
      <c r="AG39" s="296"/>
      <c r="AH39" s="296"/>
      <c r="AI39" s="296"/>
      <c r="AJ39" s="296"/>
      <c r="AK39" s="296"/>
      <c r="AL39" s="296"/>
      <c r="AM39" s="296"/>
      <c r="AN39" s="296"/>
      <c r="AO39" s="296"/>
      <c r="AP39" s="296"/>
    </row>
    <row r="40" spans="1:42" ht="14.25" thickBot="1">
      <c r="A40" s="823"/>
      <c r="B40" s="955" t="s">
        <v>1165</v>
      </c>
      <c r="C40" s="956"/>
      <c r="D40" s="959"/>
      <c r="E40" s="960"/>
      <c r="F40" s="961"/>
      <c r="G40" s="266"/>
      <c r="H40" s="297"/>
      <c r="I40" s="297"/>
      <c r="J40" s="297"/>
      <c r="K40" s="297"/>
      <c r="L40" s="297"/>
      <c r="M40" s="297"/>
      <c r="N40" s="297"/>
      <c r="O40" s="297" t="s">
        <v>652</v>
      </c>
      <c r="P40" s="297"/>
      <c r="Q40" s="297"/>
      <c r="R40" s="297"/>
      <c r="S40" s="308"/>
      <c r="T40" s="296"/>
      <c r="U40" s="297"/>
      <c r="V40" s="297"/>
      <c r="W40" s="297"/>
      <c r="X40" s="297"/>
      <c r="Y40" s="297"/>
      <c r="Z40" s="297"/>
      <c r="AA40" s="297"/>
      <c r="AB40" s="296"/>
      <c r="AC40" s="296"/>
      <c r="AD40" s="296"/>
      <c r="AE40" s="296"/>
      <c r="AF40" s="296"/>
      <c r="AG40" s="296"/>
      <c r="AH40" s="296"/>
      <c r="AI40" s="296"/>
      <c r="AJ40" s="296"/>
      <c r="AK40" s="296"/>
      <c r="AL40" s="296"/>
      <c r="AM40" s="296"/>
      <c r="AN40" s="296"/>
      <c r="AO40" s="296"/>
      <c r="AP40" s="296"/>
    </row>
    <row r="41" spans="1:42">
      <c r="A41" s="952" t="s">
        <v>15</v>
      </c>
      <c r="B41" s="965" t="s">
        <v>648</v>
      </c>
      <c r="C41" s="966"/>
      <c r="D41" s="1072" t="str">
        <f>IF(H41="","",VLOOKUP(H41,Q37:R40,2,0))</f>
        <v/>
      </c>
      <c r="E41" s="1073"/>
      <c r="F41" s="1074"/>
      <c r="G41" s="266"/>
      <c r="H41" s="297" t="str">
        <f>IF(③.入力シート!H47="","",③.入力シート!H47)</f>
        <v/>
      </c>
      <c r="I41" s="297" t="str">
        <f>IF(③.入力シート!J47="","",③.入力シート!J47)</f>
        <v/>
      </c>
      <c r="J41" s="297" t="s">
        <v>1036</v>
      </c>
      <c r="K41" s="297" t="s">
        <v>1050</v>
      </c>
      <c r="L41" s="297"/>
      <c r="M41" s="297"/>
      <c r="N41" s="310"/>
      <c r="O41" s="297"/>
      <c r="P41" s="297"/>
      <c r="Q41" s="297"/>
      <c r="R41" s="297"/>
      <c r="S41" s="308"/>
      <c r="T41" s="296"/>
      <c r="U41" s="297"/>
      <c r="V41" s="297"/>
      <c r="W41" s="297"/>
      <c r="X41" s="297"/>
      <c r="Y41" s="297"/>
      <c r="Z41" s="297"/>
      <c r="AA41" s="297"/>
      <c r="AB41" s="296"/>
      <c r="AC41" s="296"/>
      <c r="AD41" s="296"/>
      <c r="AE41" s="296"/>
      <c r="AF41" s="296"/>
      <c r="AG41" s="296"/>
      <c r="AH41" s="296"/>
      <c r="AI41" s="296"/>
      <c r="AJ41" s="296"/>
      <c r="AK41" s="296"/>
      <c r="AL41" s="296"/>
      <c r="AM41" s="296"/>
      <c r="AN41" s="296"/>
      <c r="AO41" s="296"/>
      <c r="AP41" s="296"/>
    </row>
    <row r="42" spans="1:42" ht="14.25" thickBot="1">
      <c r="A42" s="823"/>
      <c r="B42" s="1079" t="s">
        <v>651</v>
      </c>
      <c r="C42" s="1080"/>
      <c r="D42" s="358" t="str">
        <f>IF(I41="","",VLOOKUP(I41,J41:K54,2,0))</f>
        <v/>
      </c>
      <c r="E42" s="1081"/>
      <c r="F42" s="1082"/>
      <c r="G42" s="266"/>
      <c r="H42" s="297"/>
      <c r="I42" s="297"/>
      <c r="J42" s="297" t="s">
        <v>1038</v>
      </c>
      <c r="K42" s="297" t="s">
        <v>1051</v>
      </c>
      <c r="L42" s="297"/>
      <c r="M42" s="297"/>
      <c r="N42" s="310"/>
      <c r="O42" s="297"/>
      <c r="P42" s="297"/>
      <c r="Q42" s="297"/>
      <c r="R42" s="297"/>
      <c r="S42" s="308"/>
      <c r="T42" s="296"/>
      <c r="U42" s="297"/>
      <c r="V42" s="297"/>
      <c r="W42" s="297"/>
      <c r="X42" s="297"/>
      <c r="Y42" s="297"/>
      <c r="Z42" s="297"/>
      <c r="AA42" s="297"/>
      <c r="AB42" s="296"/>
      <c r="AC42" s="296"/>
      <c r="AD42" s="296"/>
      <c r="AE42" s="296"/>
      <c r="AF42" s="296"/>
      <c r="AG42" s="296"/>
      <c r="AH42" s="296"/>
      <c r="AI42" s="296"/>
      <c r="AJ42" s="296"/>
      <c r="AK42" s="296"/>
      <c r="AL42" s="296"/>
      <c r="AM42" s="296"/>
      <c r="AN42" s="296"/>
      <c r="AO42" s="296"/>
      <c r="AP42" s="296"/>
    </row>
    <row r="43" spans="1:42">
      <c r="A43" s="952" t="s">
        <v>653</v>
      </c>
      <c r="B43" s="931" t="s">
        <v>654</v>
      </c>
      <c r="C43" s="932"/>
      <c r="D43" s="933"/>
      <c r="E43" s="933"/>
      <c r="F43" s="934"/>
      <c r="G43" s="266"/>
      <c r="H43" s="297" t="str">
        <f>IF(③.入力シート!H49="","",③.入力シート!H49)</f>
        <v/>
      </c>
      <c r="I43" s="297"/>
      <c r="J43" s="297" t="s">
        <v>1040</v>
      </c>
      <c r="K43" s="297" t="s">
        <v>1052</v>
      </c>
      <c r="L43" s="297"/>
      <c r="M43" s="297"/>
      <c r="N43" s="310" t="s">
        <v>429</v>
      </c>
      <c r="O43" s="297" t="s">
        <v>1057</v>
      </c>
      <c r="P43" s="297"/>
      <c r="Q43" s="297"/>
      <c r="R43" s="297"/>
      <c r="S43" s="309"/>
      <c r="T43" s="296"/>
      <c r="U43" s="297"/>
      <c r="V43" s="297"/>
      <c r="W43" s="297"/>
      <c r="X43" s="297"/>
      <c r="Y43" s="297"/>
      <c r="Z43" s="297"/>
      <c r="AA43" s="297"/>
      <c r="AB43" s="296"/>
      <c r="AC43" s="296"/>
      <c r="AD43" s="296"/>
      <c r="AE43" s="296"/>
      <c r="AF43" s="296"/>
      <c r="AG43" s="296"/>
      <c r="AH43" s="296"/>
      <c r="AI43" s="296"/>
      <c r="AJ43" s="296"/>
      <c r="AK43" s="296"/>
      <c r="AL43" s="296"/>
      <c r="AM43" s="296"/>
      <c r="AN43" s="296"/>
      <c r="AO43" s="296"/>
      <c r="AP43" s="296"/>
    </row>
    <row r="44" spans="1:42">
      <c r="A44" s="822"/>
      <c r="B44" s="935" t="str">
        <f>IF(OR(D43="",D43="3.PF・CB",D43="9.他"),"",IF(D43="1.PF･S","PF・S方式","CB方式"))</f>
        <v/>
      </c>
      <c r="C44" s="936"/>
      <c r="D44" s="847" t="s">
        <v>1293</v>
      </c>
      <c r="E44" s="847"/>
      <c r="F44" s="848"/>
      <c r="G44" s="266"/>
      <c r="H44" s="297"/>
      <c r="I44" s="297"/>
      <c r="J44" s="297" t="s">
        <v>1041</v>
      </c>
      <c r="K44" s="297" t="s">
        <v>1031</v>
      </c>
      <c r="L44" s="297"/>
      <c r="M44" s="297"/>
      <c r="N44" s="310" t="s">
        <v>1030</v>
      </c>
      <c r="O44" s="297" t="s">
        <v>1056</v>
      </c>
      <c r="P44" s="297" t="s">
        <v>655</v>
      </c>
      <c r="Q44" s="297" t="s">
        <v>656</v>
      </c>
      <c r="R44" s="310" t="s">
        <v>657</v>
      </c>
      <c r="S44" s="311" t="s">
        <v>658</v>
      </c>
      <c r="T44" s="299"/>
      <c r="U44" s="297"/>
      <c r="V44" s="297"/>
      <c r="W44" s="297"/>
      <c r="X44" s="297"/>
      <c r="Y44" s="297"/>
      <c r="Z44" s="297"/>
      <c r="AA44" s="297"/>
      <c r="AB44" s="296"/>
      <c r="AC44" s="296"/>
      <c r="AD44" s="296"/>
      <c r="AE44" s="296"/>
      <c r="AF44" s="296"/>
      <c r="AG44" s="296"/>
      <c r="AH44" s="296"/>
      <c r="AI44" s="296"/>
      <c r="AJ44" s="296"/>
      <c r="AK44" s="296"/>
      <c r="AL44" s="296"/>
      <c r="AM44" s="296"/>
      <c r="AN44" s="296"/>
      <c r="AO44" s="296"/>
      <c r="AP44" s="296"/>
    </row>
    <row r="45" spans="1:42">
      <c r="A45" s="822"/>
      <c r="B45" s="937" t="str">
        <f>IF(D43="1.PF･S","PF容量(半角3文字)","")</f>
        <v/>
      </c>
      <c r="C45" s="938"/>
      <c r="D45" s="939" t="str">
        <f>IF(③.入力シート!H51="","",③.入力シート!H51)</f>
        <v/>
      </c>
      <c r="E45" s="939"/>
      <c r="F45" s="940"/>
      <c r="G45" s="266" t="s">
        <v>1271</v>
      </c>
      <c r="H45" s="297"/>
      <c r="I45" s="297"/>
      <c r="J45" s="297" t="s">
        <v>1042</v>
      </c>
      <c r="K45" s="297" t="s">
        <v>1053</v>
      </c>
      <c r="L45" s="297"/>
      <c r="M45" s="297"/>
      <c r="N45" s="310" t="s">
        <v>58</v>
      </c>
      <c r="O45" s="297" t="s">
        <v>1057</v>
      </c>
      <c r="P45" s="297" t="s">
        <v>659</v>
      </c>
      <c r="Q45" s="297" t="s">
        <v>660</v>
      </c>
      <c r="R45" s="310" t="s">
        <v>661</v>
      </c>
      <c r="S45" s="311" t="s">
        <v>662</v>
      </c>
      <c r="T45" s="299"/>
      <c r="U45" s="297"/>
      <c r="V45" s="297"/>
      <c r="W45" s="297"/>
      <c r="X45" s="297"/>
      <c r="Y45" s="297"/>
      <c r="Z45" s="297"/>
      <c r="AA45" s="297"/>
      <c r="AB45" s="296"/>
      <c r="AC45" s="296"/>
      <c r="AD45" s="296"/>
      <c r="AE45" s="296"/>
      <c r="AF45" s="296"/>
      <c r="AG45" s="296"/>
      <c r="AH45" s="296"/>
      <c r="AI45" s="296"/>
      <c r="AJ45" s="296"/>
      <c r="AK45" s="296"/>
      <c r="AL45" s="296"/>
      <c r="AM45" s="296"/>
      <c r="AN45" s="296"/>
      <c r="AO45" s="296"/>
      <c r="AP45" s="296"/>
    </row>
    <row r="46" spans="1:42">
      <c r="A46" s="822"/>
      <c r="B46" s="937" t="str">
        <f>IF(D43="2.CB","遮断時間(サイクル)(半角1文字)","")</f>
        <v/>
      </c>
      <c r="C46" s="938"/>
      <c r="D46" s="925"/>
      <c r="E46" s="925"/>
      <c r="F46" s="926"/>
      <c r="G46" s="266"/>
      <c r="H46" s="297"/>
      <c r="I46" s="297"/>
      <c r="J46" s="297" t="s">
        <v>1043</v>
      </c>
      <c r="K46" s="297" t="s">
        <v>1054</v>
      </c>
      <c r="L46" s="297"/>
      <c r="M46" s="297"/>
      <c r="N46" s="310" t="s">
        <v>46</v>
      </c>
      <c r="O46" s="297" t="s">
        <v>1215</v>
      </c>
      <c r="P46" s="297"/>
      <c r="Q46" s="297"/>
      <c r="R46" s="297"/>
      <c r="S46" s="312"/>
      <c r="T46" s="296"/>
      <c r="U46" s="297"/>
      <c r="V46" s="297"/>
      <c r="W46" s="297"/>
      <c r="X46" s="297"/>
      <c r="Y46" s="297"/>
      <c r="Z46" s="297"/>
      <c r="AA46" s="297"/>
      <c r="AB46" s="296"/>
      <c r="AC46" s="296"/>
      <c r="AD46" s="296"/>
      <c r="AE46" s="296"/>
      <c r="AF46" s="296"/>
      <c r="AG46" s="296"/>
      <c r="AH46" s="296"/>
      <c r="AI46" s="296"/>
      <c r="AJ46" s="296"/>
      <c r="AK46" s="296"/>
      <c r="AL46" s="296"/>
      <c r="AM46" s="296"/>
      <c r="AN46" s="296"/>
      <c r="AO46" s="296"/>
      <c r="AP46" s="296"/>
    </row>
    <row r="47" spans="1:42" ht="14.25" thickBot="1">
      <c r="A47" s="822"/>
      <c r="B47" s="941" t="str">
        <f>IF(D43="2.CB","遮断容量(半角4+1文字)","")</f>
        <v/>
      </c>
      <c r="C47" s="942"/>
      <c r="D47" s="950"/>
      <c r="E47" s="950"/>
      <c r="F47" s="951"/>
      <c r="G47" s="266" t="s">
        <v>1272</v>
      </c>
      <c r="H47" s="297"/>
      <c r="I47" s="297"/>
      <c r="J47" s="297" t="s">
        <v>1045</v>
      </c>
      <c r="K47" s="297" t="s">
        <v>1032</v>
      </c>
      <c r="L47" s="297"/>
      <c r="M47" s="297"/>
      <c r="N47" s="310"/>
      <c r="O47" s="297"/>
      <c r="P47" s="297"/>
      <c r="Q47" s="297"/>
      <c r="R47" s="297"/>
      <c r="S47" s="308"/>
      <c r="T47" s="296"/>
      <c r="U47" s="297"/>
      <c r="V47" s="297"/>
      <c r="W47" s="297"/>
      <c r="X47" s="297"/>
      <c r="Y47" s="297"/>
      <c r="Z47" s="297"/>
      <c r="AA47" s="297"/>
      <c r="AB47" s="296"/>
      <c r="AC47" s="296"/>
      <c r="AD47" s="296"/>
      <c r="AE47" s="296"/>
      <c r="AF47" s="296"/>
      <c r="AG47" s="296"/>
      <c r="AH47" s="296"/>
      <c r="AI47" s="296"/>
      <c r="AJ47" s="296"/>
      <c r="AK47" s="296"/>
      <c r="AL47" s="296"/>
      <c r="AM47" s="296"/>
      <c r="AN47" s="296"/>
      <c r="AO47" s="296"/>
      <c r="AP47" s="296"/>
    </row>
    <row r="48" spans="1:42" ht="14.25" thickBot="1">
      <c r="A48" s="823"/>
      <c r="B48" s="945" t="str">
        <f>IF(D43="2.CB","遮断容量(半角5文字)","")</f>
        <v/>
      </c>
      <c r="C48" s="946"/>
      <c r="D48" s="947"/>
      <c r="E48" s="948"/>
      <c r="F48" s="949"/>
      <c r="G48" s="266" t="s">
        <v>1273</v>
      </c>
      <c r="H48" s="297"/>
      <c r="I48" s="297"/>
      <c r="J48" s="297" t="s">
        <v>1046</v>
      </c>
      <c r="K48" s="297" t="s">
        <v>1033</v>
      </c>
      <c r="L48" s="297"/>
      <c r="M48" s="297"/>
      <c r="N48" s="310"/>
      <c r="O48" s="297"/>
      <c r="P48" s="297"/>
      <c r="Q48" s="297"/>
      <c r="R48" s="297"/>
      <c r="S48" s="308"/>
      <c r="T48" s="296"/>
      <c r="U48" s="297"/>
      <c r="V48" s="297"/>
      <c r="W48" s="297"/>
      <c r="X48" s="297"/>
      <c r="Y48" s="297"/>
      <c r="Z48" s="297"/>
      <c r="AA48" s="297"/>
      <c r="AB48" s="296"/>
      <c r="AC48" s="296"/>
      <c r="AD48" s="296"/>
      <c r="AE48" s="296"/>
      <c r="AF48" s="296"/>
      <c r="AG48" s="296"/>
      <c r="AH48" s="296"/>
      <c r="AI48" s="296"/>
      <c r="AJ48" s="296"/>
      <c r="AK48" s="296"/>
      <c r="AL48" s="296"/>
      <c r="AM48" s="296"/>
      <c r="AN48" s="296"/>
      <c r="AO48" s="296"/>
      <c r="AP48" s="296"/>
    </row>
    <row r="49" spans="1:42" ht="14.25" thickBot="1">
      <c r="A49" s="906" t="s">
        <v>664</v>
      </c>
      <c r="B49" s="918" t="s">
        <v>592</v>
      </c>
      <c r="C49" s="919"/>
      <c r="D49" s="920"/>
      <c r="E49" s="920"/>
      <c r="F49" s="921"/>
      <c r="G49" s="304"/>
      <c r="H49" s="314"/>
      <c r="I49" s="314"/>
      <c r="J49" s="297" t="s">
        <v>1047</v>
      </c>
      <c r="K49" s="297" t="s">
        <v>1034</v>
      </c>
      <c r="L49" s="297"/>
      <c r="M49" s="297"/>
      <c r="N49" s="310"/>
      <c r="O49" s="297" t="str">
        <f>IF(OR($D$43="",$D$43="3.PF・CB",$D$43="9.その他"),"",VLOOKUP($D$43,$O$44:$S$45,2,FALSE))</f>
        <v/>
      </c>
      <c r="P49" s="297"/>
      <c r="Q49" s="297"/>
      <c r="R49" s="297"/>
      <c r="S49" s="308"/>
      <c r="T49" s="296"/>
      <c r="U49" s="297"/>
      <c r="V49" s="297"/>
      <c r="W49" s="297"/>
      <c r="X49" s="297"/>
      <c r="Y49" s="297"/>
      <c r="Z49" s="297"/>
      <c r="AA49" s="297"/>
      <c r="AB49" s="296"/>
      <c r="AC49" s="296"/>
      <c r="AD49" s="296"/>
      <c r="AE49" s="296"/>
      <c r="AF49" s="296"/>
      <c r="AG49" s="296"/>
      <c r="AH49" s="296"/>
      <c r="AI49" s="296"/>
      <c r="AJ49" s="296"/>
      <c r="AK49" s="296"/>
      <c r="AL49" s="296"/>
      <c r="AM49" s="296"/>
      <c r="AN49" s="296"/>
      <c r="AO49" s="296"/>
      <c r="AP49" s="296"/>
    </row>
    <row r="50" spans="1:42" ht="14.25" customHeight="1" thickBot="1">
      <c r="A50" s="907"/>
      <c r="B50" s="943" t="s">
        <v>1259</v>
      </c>
      <c r="C50" s="944"/>
      <c r="D50" s="874"/>
      <c r="E50" s="820"/>
      <c r="F50" s="821"/>
      <c r="G50" s="339" t="s">
        <v>1059</v>
      </c>
      <c r="H50" s="415"/>
      <c r="I50" s="376" t="s">
        <v>1062</v>
      </c>
      <c r="J50" s="308" t="s">
        <v>1048</v>
      </c>
      <c r="K50" s="297" t="s">
        <v>1035</v>
      </c>
      <c r="L50" s="297"/>
      <c r="M50" s="297"/>
      <c r="N50" s="310"/>
      <c r="O50" s="297" t="str">
        <f>IF(OR($D$43="",$D$43="3.PF・CB",$D$43="9.その他"),"",VLOOKUP($D$43,$O$44:$S$45,3,FALSE))</f>
        <v/>
      </c>
      <c r="P50" s="297"/>
      <c r="Q50" s="297"/>
      <c r="R50" s="297"/>
      <c r="S50" s="299"/>
      <c r="T50" s="296"/>
      <c r="U50" s="297"/>
      <c r="V50" s="297"/>
      <c r="W50" s="297"/>
      <c r="X50" s="297"/>
      <c r="Y50" s="297"/>
      <c r="Z50" s="297"/>
      <c r="AA50" s="297"/>
      <c r="AB50" s="296"/>
      <c r="AC50" s="296"/>
      <c r="AD50" s="296"/>
      <c r="AE50" s="296"/>
      <c r="AF50" s="296"/>
      <c r="AG50" s="296"/>
      <c r="AH50" s="296"/>
      <c r="AI50" s="296"/>
      <c r="AJ50" s="296"/>
      <c r="AK50" s="296"/>
      <c r="AL50" s="296"/>
      <c r="AM50" s="296"/>
      <c r="AN50" s="296"/>
      <c r="AO50" s="296"/>
      <c r="AP50" s="296"/>
    </row>
    <row r="51" spans="1:42" ht="14.25" thickBot="1">
      <c r="A51" s="916"/>
      <c r="B51" s="922" t="s">
        <v>1188</v>
      </c>
      <c r="C51" s="923"/>
      <c r="D51" s="924"/>
      <c r="E51" s="925"/>
      <c r="F51" s="926"/>
      <c r="G51" s="337"/>
      <c r="H51" s="421"/>
      <c r="I51" s="421"/>
      <c r="J51" s="297" t="s">
        <v>77</v>
      </c>
      <c r="K51" s="297" t="s">
        <v>650</v>
      </c>
      <c r="L51" s="297"/>
      <c r="M51" s="297"/>
      <c r="N51" s="310"/>
      <c r="O51" s="297" t="str">
        <f>IF(OR($D$43="",$D$43="3.PF・CB",$D$43="9.その他"),"",VLOOKUP($D$43,$O$44:$S$45,4,FALSE))</f>
        <v/>
      </c>
      <c r="P51" s="297"/>
      <c r="Q51" s="297"/>
      <c r="R51" s="297"/>
      <c r="S51" s="299"/>
      <c r="T51" s="296"/>
      <c r="U51" s="297"/>
      <c r="V51" s="297"/>
      <c r="W51" s="297"/>
      <c r="X51" s="297"/>
      <c r="Y51" s="297"/>
      <c r="Z51" s="297"/>
      <c r="AA51" s="297"/>
      <c r="AB51" s="296"/>
      <c r="AC51" s="296"/>
      <c r="AD51" s="296"/>
      <c r="AE51" s="296"/>
      <c r="AF51" s="296"/>
      <c r="AG51" s="296"/>
      <c r="AH51" s="296"/>
      <c r="AI51" s="296"/>
      <c r="AJ51" s="296"/>
      <c r="AK51" s="296"/>
      <c r="AL51" s="296"/>
      <c r="AM51" s="296"/>
      <c r="AN51" s="296"/>
      <c r="AO51" s="296"/>
      <c r="AP51" s="296"/>
    </row>
    <row r="52" spans="1:42" ht="14.25" thickBot="1">
      <c r="A52" s="917"/>
      <c r="B52" s="927" t="s">
        <v>1260</v>
      </c>
      <c r="C52" s="928"/>
      <c r="D52" s="929"/>
      <c r="E52" s="929"/>
      <c r="F52" s="930"/>
      <c r="G52" s="339" t="s">
        <v>1061</v>
      </c>
      <c r="H52" s="415"/>
      <c r="I52" s="376" t="s">
        <v>1062</v>
      </c>
      <c r="J52" s="308" t="s">
        <v>80</v>
      </c>
      <c r="K52" s="297" t="s">
        <v>647</v>
      </c>
      <c r="L52" s="297"/>
      <c r="M52" s="297"/>
      <c r="N52" s="310"/>
      <c r="O52" s="297" t="str">
        <f>IF(OR($D$43="",$D$43="3.PF・CB",$D$43="9.その他"),"",VLOOKUP($D$43,$O$44:$S$45,5,FALSE))</f>
        <v/>
      </c>
      <c r="P52" s="297"/>
      <c r="Q52" s="297"/>
      <c r="R52" s="297"/>
      <c r="S52" s="299"/>
      <c r="T52" s="296"/>
      <c r="U52" s="297"/>
      <c r="V52" s="297"/>
      <c r="W52" s="297"/>
      <c r="X52" s="297"/>
      <c r="Y52" s="297"/>
      <c r="Z52" s="297"/>
      <c r="AA52" s="297"/>
      <c r="AB52" s="296"/>
      <c r="AC52" s="296"/>
      <c r="AD52" s="296"/>
      <c r="AE52" s="296"/>
      <c r="AF52" s="296"/>
      <c r="AG52" s="296"/>
      <c r="AH52" s="296"/>
      <c r="AI52" s="296"/>
      <c r="AJ52" s="296"/>
      <c r="AK52" s="296"/>
      <c r="AL52" s="296"/>
      <c r="AM52" s="296"/>
      <c r="AN52" s="296"/>
      <c r="AO52" s="296"/>
      <c r="AP52" s="296"/>
    </row>
    <row r="53" spans="1:42" ht="14.25" thickBot="1">
      <c r="A53" s="891" t="s">
        <v>667</v>
      </c>
      <c r="B53" s="894" t="s">
        <v>592</v>
      </c>
      <c r="C53" s="895"/>
      <c r="D53" s="896"/>
      <c r="E53" s="896"/>
      <c r="F53" s="897"/>
      <c r="G53" s="337"/>
      <c r="H53" s="423"/>
      <c r="I53" s="421"/>
      <c r="J53" s="297" t="s">
        <v>46</v>
      </c>
      <c r="K53" s="297" t="s">
        <v>1055</v>
      </c>
      <c r="L53" s="297"/>
      <c r="M53" s="297"/>
      <c r="N53" s="310"/>
      <c r="O53" s="297"/>
      <c r="P53" s="297"/>
      <c r="Q53" s="297"/>
      <c r="R53" s="297"/>
      <c r="S53" s="299"/>
      <c r="T53" s="296"/>
      <c r="U53" s="297"/>
      <c r="V53" s="297"/>
      <c r="W53" s="297"/>
      <c r="X53" s="297"/>
      <c r="Y53" s="297"/>
      <c r="Z53" s="297"/>
      <c r="AA53" s="297"/>
      <c r="AB53" s="296"/>
      <c r="AC53" s="296"/>
      <c r="AD53" s="296"/>
      <c r="AE53" s="296"/>
      <c r="AF53" s="296"/>
      <c r="AG53" s="296"/>
      <c r="AH53" s="296"/>
      <c r="AI53" s="296"/>
      <c r="AJ53" s="296"/>
      <c r="AK53" s="296"/>
      <c r="AL53" s="296"/>
      <c r="AM53" s="296"/>
      <c r="AN53" s="296"/>
      <c r="AO53" s="296"/>
      <c r="AP53" s="296"/>
    </row>
    <row r="54" spans="1:42" ht="14.25" thickBot="1">
      <c r="A54" s="892"/>
      <c r="B54" s="867" t="s">
        <v>1259</v>
      </c>
      <c r="C54" s="868"/>
      <c r="D54" s="869"/>
      <c r="E54" s="870"/>
      <c r="F54" s="871"/>
      <c r="G54" s="338" t="s">
        <v>1059</v>
      </c>
      <c r="H54" s="416"/>
      <c r="I54" s="377" t="s">
        <v>1062</v>
      </c>
      <c r="J54" s="308"/>
      <c r="K54" s="297"/>
      <c r="L54" s="297"/>
      <c r="M54" s="297"/>
      <c r="N54" s="310"/>
      <c r="O54" s="297"/>
      <c r="P54" s="297"/>
      <c r="Q54" s="297"/>
      <c r="R54" s="297"/>
      <c r="S54" s="299"/>
      <c r="T54" s="296"/>
      <c r="U54" s="297"/>
      <c r="V54" s="297"/>
      <c r="W54" s="297"/>
      <c r="X54" s="297"/>
      <c r="Y54" s="297"/>
      <c r="Z54" s="297"/>
      <c r="AA54" s="297"/>
      <c r="AB54" s="296"/>
      <c r="AC54" s="296"/>
      <c r="AD54" s="296"/>
      <c r="AE54" s="296"/>
      <c r="AF54" s="296"/>
      <c r="AG54" s="296"/>
      <c r="AH54" s="296"/>
      <c r="AI54" s="296"/>
      <c r="AJ54" s="296"/>
      <c r="AK54" s="296"/>
      <c r="AL54" s="296"/>
      <c r="AM54" s="296"/>
      <c r="AN54" s="296"/>
      <c r="AO54" s="296"/>
      <c r="AP54" s="296"/>
    </row>
    <row r="55" spans="1:42" ht="14.25" thickBot="1">
      <c r="A55" s="892"/>
      <c r="B55" s="898" t="s">
        <v>1188</v>
      </c>
      <c r="C55" s="899"/>
      <c r="D55" s="900"/>
      <c r="E55" s="900"/>
      <c r="F55" s="901"/>
      <c r="G55" s="337"/>
      <c r="H55" s="418"/>
      <c r="I55" s="422"/>
      <c r="J55" s="297"/>
      <c r="K55" s="297"/>
      <c r="L55" s="297"/>
      <c r="M55" s="297"/>
      <c r="N55" s="310"/>
      <c r="O55" s="297"/>
      <c r="P55" s="297"/>
      <c r="Q55" s="297"/>
      <c r="R55" s="297"/>
      <c r="S55" s="299"/>
      <c r="T55" s="297"/>
      <c r="U55" s="297"/>
      <c r="V55" s="297"/>
      <c r="W55" s="297"/>
      <c r="X55" s="297"/>
      <c r="Y55" s="297"/>
      <c r="Z55" s="297"/>
      <c r="AA55" s="297"/>
      <c r="AB55" s="296"/>
      <c r="AC55" s="296"/>
      <c r="AD55" s="296"/>
      <c r="AE55" s="296"/>
      <c r="AF55" s="296"/>
      <c r="AG55" s="296"/>
      <c r="AH55" s="296"/>
      <c r="AI55" s="296"/>
      <c r="AJ55" s="296"/>
      <c r="AK55" s="296"/>
      <c r="AL55" s="296"/>
      <c r="AM55" s="296"/>
      <c r="AN55" s="296"/>
      <c r="AO55" s="296"/>
      <c r="AP55" s="296"/>
    </row>
    <row r="56" spans="1:42" ht="14.25" thickBot="1">
      <c r="A56" s="892"/>
      <c r="B56" s="902" t="s">
        <v>1261</v>
      </c>
      <c r="C56" s="903"/>
      <c r="D56" s="874"/>
      <c r="E56" s="820"/>
      <c r="F56" s="821"/>
      <c r="G56" s="340" t="s">
        <v>1061</v>
      </c>
      <c r="H56" s="424"/>
      <c r="I56" s="297"/>
      <c r="J56" s="297"/>
      <c r="K56" s="297"/>
      <c r="L56" s="297"/>
      <c r="M56" s="297"/>
      <c r="N56" s="310"/>
      <c r="O56" s="297" t="s">
        <v>669</v>
      </c>
      <c r="P56" s="297"/>
      <c r="Q56" s="297"/>
      <c r="R56" s="297"/>
      <c r="S56" s="299"/>
      <c r="T56" s="297"/>
      <c r="U56" s="297"/>
      <c r="V56" s="297"/>
      <c r="W56" s="297"/>
      <c r="X56" s="297"/>
      <c r="Y56" s="297"/>
      <c r="Z56" s="297"/>
      <c r="AA56" s="297"/>
      <c r="AB56" s="296"/>
      <c r="AC56" s="296"/>
      <c r="AD56" s="296"/>
      <c r="AE56" s="296"/>
      <c r="AF56" s="296"/>
      <c r="AG56" s="296"/>
      <c r="AH56" s="296"/>
      <c r="AI56" s="296"/>
      <c r="AJ56" s="296"/>
      <c r="AK56" s="296"/>
      <c r="AL56" s="296"/>
      <c r="AM56" s="296"/>
      <c r="AN56" s="296"/>
      <c r="AO56" s="296"/>
      <c r="AP56" s="296"/>
    </row>
    <row r="57" spans="1:42" ht="14.25" thickBot="1">
      <c r="A57" s="893"/>
      <c r="B57" s="904" t="s">
        <v>670</v>
      </c>
      <c r="C57" s="905"/>
      <c r="D57" s="427" t="str">
        <f>IF(③.入力シート!H43="","",③.入力シート!H43)</f>
        <v/>
      </c>
      <c r="E57" s="357" t="s">
        <v>1279</v>
      </c>
      <c r="F57" s="428" t="str">
        <f>IF(③.入力シート!H45="","",③.入力シート!H45)</f>
        <v/>
      </c>
      <c r="G57" s="305" t="s">
        <v>1280</v>
      </c>
      <c r="H57" s="306"/>
      <c r="I57" s="297"/>
      <c r="J57" s="297"/>
      <c r="K57" s="297"/>
      <c r="L57" s="297"/>
      <c r="M57" s="297"/>
      <c r="N57" s="310"/>
      <c r="O57" s="297" t="s">
        <v>671</v>
      </c>
      <c r="P57" s="297"/>
      <c r="Q57" s="297"/>
      <c r="R57" s="297"/>
      <c r="S57" s="299"/>
      <c r="T57" s="297"/>
      <c r="U57" s="297"/>
      <c r="V57" s="297"/>
      <c r="W57" s="297"/>
      <c r="X57" s="297"/>
      <c r="Y57" s="297"/>
      <c r="Z57" s="297"/>
      <c r="AA57" s="297"/>
      <c r="AB57" s="296"/>
      <c r="AC57" s="296"/>
      <c r="AD57" s="296"/>
      <c r="AE57" s="296"/>
      <c r="AF57" s="296"/>
      <c r="AG57" s="296"/>
      <c r="AH57" s="296"/>
      <c r="AI57" s="296"/>
      <c r="AJ57" s="296"/>
      <c r="AK57" s="296"/>
      <c r="AL57" s="296"/>
      <c r="AM57" s="296"/>
      <c r="AN57" s="296"/>
      <c r="AO57" s="296"/>
      <c r="AP57" s="296"/>
    </row>
    <row r="58" spans="1:42" ht="14.25" thickBot="1">
      <c r="A58" s="906" t="s">
        <v>672</v>
      </c>
      <c r="B58" s="908" t="s">
        <v>592</v>
      </c>
      <c r="C58" s="909"/>
      <c r="D58" s="910"/>
      <c r="E58" s="826"/>
      <c r="F58" s="827"/>
      <c r="G58" s="304"/>
      <c r="H58" s="414"/>
      <c r="I58" s="314"/>
      <c r="J58" s="297"/>
      <c r="K58" s="297"/>
      <c r="L58" s="297"/>
      <c r="M58" s="297"/>
      <c r="N58" s="310"/>
      <c r="O58" s="297" t="s">
        <v>673</v>
      </c>
      <c r="P58" s="297"/>
      <c r="Q58" s="297"/>
      <c r="R58" s="297"/>
      <c r="S58" s="299"/>
      <c r="T58" s="297"/>
      <c r="U58" s="297"/>
      <c r="V58" s="297"/>
      <c r="W58" s="297"/>
      <c r="X58" s="297"/>
      <c r="Y58" s="297"/>
      <c r="Z58" s="297"/>
      <c r="AA58" s="297"/>
      <c r="AB58" s="296"/>
      <c r="AC58" s="296"/>
      <c r="AD58" s="296"/>
      <c r="AE58" s="296"/>
      <c r="AF58" s="296"/>
      <c r="AG58" s="296"/>
      <c r="AH58" s="296"/>
      <c r="AI58" s="296"/>
      <c r="AJ58" s="296"/>
      <c r="AK58" s="296"/>
      <c r="AL58" s="296"/>
      <c r="AM58" s="296"/>
      <c r="AN58" s="296"/>
      <c r="AO58" s="296"/>
      <c r="AP58" s="296"/>
    </row>
    <row r="59" spans="1:42" ht="13.5" customHeight="1" thickBot="1">
      <c r="A59" s="907"/>
      <c r="B59" s="914" t="s">
        <v>1262</v>
      </c>
      <c r="C59" s="915"/>
      <c r="D59" s="870"/>
      <c r="E59" s="870"/>
      <c r="F59" s="871"/>
      <c r="G59" s="341" t="s">
        <v>1059</v>
      </c>
      <c r="H59" s="416"/>
      <c r="I59" s="377" t="s">
        <v>1062</v>
      </c>
      <c r="J59" s="308"/>
      <c r="K59" s="297"/>
      <c r="L59" s="297"/>
      <c r="M59" s="297"/>
      <c r="N59" s="310"/>
      <c r="O59" s="297" t="s">
        <v>663</v>
      </c>
      <c r="P59" s="297"/>
      <c r="Q59" s="297"/>
      <c r="R59" s="297"/>
      <c r="S59" s="299"/>
      <c r="T59" s="297"/>
      <c r="U59" s="297"/>
      <c r="V59" s="297"/>
      <c r="W59" s="297"/>
      <c r="X59" s="297"/>
      <c r="Y59" s="297"/>
      <c r="Z59" s="297"/>
      <c r="AA59" s="297"/>
      <c r="AB59" s="296"/>
      <c r="AC59" s="296"/>
      <c r="AD59" s="296"/>
      <c r="AE59" s="296"/>
      <c r="AF59" s="296"/>
      <c r="AG59" s="296"/>
      <c r="AH59" s="296"/>
      <c r="AI59" s="296"/>
      <c r="AJ59" s="296"/>
      <c r="AK59" s="296"/>
      <c r="AL59" s="296"/>
      <c r="AM59" s="296"/>
      <c r="AN59" s="296"/>
      <c r="AO59" s="296"/>
      <c r="AP59" s="296"/>
    </row>
    <row r="60" spans="1:42">
      <c r="A60" s="778"/>
      <c r="B60" s="862" t="s">
        <v>674</v>
      </c>
      <c r="C60" s="911"/>
      <c r="D60" s="912"/>
      <c r="E60" s="912"/>
      <c r="F60" s="913"/>
      <c r="G60" s="305"/>
      <c r="H60" s="418"/>
      <c r="I60" s="422"/>
      <c r="J60" s="297"/>
      <c r="K60" s="297"/>
      <c r="L60" s="297"/>
      <c r="M60" s="297"/>
      <c r="N60" s="310"/>
      <c r="O60" s="297"/>
      <c r="P60" s="297"/>
      <c r="Q60" s="297"/>
      <c r="R60" s="297"/>
      <c r="S60" s="299"/>
      <c r="T60" s="297"/>
      <c r="U60" s="297"/>
      <c r="V60" s="297"/>
      <c r="W60" s="297"/>
      <c r="X60" s="297"/>
      <c r="Y60" s="297"/>
      <c r="Z60" s="297"/>
      <c r="AA60" s="297"/>
      <c r="AB60" s="296"/>
      <c r="AC60" s="296"/>
      <c r="AD60" s="296"/>
      <c r="AE60" s="296"/>
      <c r="AF60" s="296"/>
      <c r="AG60" s="296"/>
      <c r="AH60" s="296"/>
      <c r="AI60" s="296"/>
      <c r="AJ60" s="296"/>
      <c r="AK60" s="296"/>
      <c r="AL60" s="296"/>
      <c r="AM60" s="296"/>
      <c r="AN60" s="296"/>
      <c r="AO60" s="296"/>
      <c r="AP60" s="296"/>
    </row>
    <row r="61" spans="1:42" ht="14.25" thickBot="1">
      <c r="A61" s="779"/>
      <c r="B61" s="803" t="s">
        <v>675</v>
      </c>
      <c r="C61" s="804"/>
      <c r="D61" s="849"/>
      <c r="E61" s="849"/>
      <c r="F61" s="850"/>
      <c r="G61" s="266"/>
      <c r="H61" s="306"/>
      <c r="I61" s="297"/>
      <c r="J61" s="297"/>
      <c r="K61" s="297"/>
      <c r="L61" s="297"/>
      <c r="M61" s="297"/>
      <c r="N61" s="310"/>
      <c r="O61" s="297"/>
      <c r="P61" s="297"/>
      <c r="Q61" s="297"/>
      <c r="R61" s="297"/>
      <c r="S61" s="299"/>
      <c r="T61" s="297"/>
      <c r="U61" s="297"/>
      <c r="V61" s="297"/>
      <c r="W61" s="297"/>
      <c r="X61" s="297"/>
      <c r="Y61" s="297"/>
      <c r="Z61" s="297"/>
      <c r="AA61" s="297"/>
      <c r="AB61" s="296"/>
      <c r="AC61" s="296"/>
      <c r="AD61" s="296"/>
      <c r="AE61" s="296"/>
      <c r="AF61" s="296"/>
      <c r="AG61" s="296"/>
      <c r="AH61" s="296"/>
      <c r="AI61" s="296"/>
      <c r="AJ61" s="296"/>
      <c r="AK61" s="296"/>
      <c r="AL61" s="296"/>
      <c r="AM61" s="296"/>
      <c r="AN61" s="296"/>
      <c r="AO61" s="296"/>
      <c r="AP61" s="296"/>
    </row>
    <row r="62" spans="1:42">
      <c r="A62" s="851" t="s">
        <v>676</v>
      </c>
      <c r="B62" s="852" t="s">
        <v>318</v>
      </c>
      <c r="C62" s="853"/>
      <c r="D62" s="854" t="str">
        <f>IF(H62="","",VLOOKUP(H62,$J$62:$M$73,2,1))</f>
        <v/>
      </c>
      <c r="E62" s="855"/>
      <c r="F62" s="856"/>
      <c r="G62" s="308"/>
      <c r="H62" s="306" t="str">
        <f>IF(③.入力シート!H39="","",③.入力シート!H39)</f>
        <v/>
      </c>
      <c r="I62" s="297"/>
      <c r="J62" s="297" t="s">
        <v>558</v>
      </c>
      <c r="K62" s="297" t="s">
        <v>688</v>
      </c>
      <c r="L62" s="297" t="s">
        <v>691</v>
      </c>
      <c r="M62" s="297" t="s">
        <v>643</v>
      </c>
      <c r="N62" s="310"/>
      <c r="O62" s="297" t="s">
        <v>677</v>
      </c>
      <c r="P62" s="297"/>
      <c r="Q62" s="297"/>
      <c r="R62" s="297"/>
      <c r="S62" s="308"/>
      <c r="T62" s="297"/>
      <c r="U62" s="297"/>
      <c r="V62" s="297"/>
      <c r="W62" s="297"/>
      <c r="X62" s="297"/>
      <c r="Y62" s="297"/>
      <c r="Z62" s="297"/>
      <c r="AA62" s="297"/>
      <c r="AB62" s="296"/>
      <c r="AC62" s="296"/>
      <c r="AD62" s="296"/>
      <c r="AE62" s="296"/>
      <c r="AF62" s="296"/>
      <c r="AG62" s="296"/>
      <c r="AH62" s="296"/>
      <c r="AI62" s="296"/>
      <c r="AJ62" s="296"/>
      <c r="AK62" s="296"/>
      <c r="AL62" s="296"/>
      <c r="AM62" s="296"/>
      <c r="AN62" s="296"/>
      <c r="AO62" s="296"/>
      <c r="AP62" s="296"/>
    </row>
    <row r="63" spans="1:42" ht="14.25" thickBot="1">
      <c r="A63" s="728"/>
      <c r="B63" s="857" t="str">
        <f>IF(D62="0.無し","","区分")</f>
        <v>区分</v>
      </c>
      <c r="C63" s="858"/>
      <c r="D63" s="859" t="str">
        <f>IF(H62="","",VLOOKUP(H62,$J$62:$M$73,3,1))</f>
        <v/>
      </c>
      <c r="E63" s="860"/>
      <c r="F63" s="861"/>
      <c r="G63" s="309"/>
      <c r="H63" s="414"/>
      <c r="I63" s="314"/>
      <c r="J63" s="297" t="s">
        <v>559</v>
      </c>
      <c r="K63" s="297" t="s">
        <v>688</v>
      </c>
      <c r="L63" s="297" t="s">
        <v>691</v>
      </c>
      <c r="M63" s="297" t="s">
        <v>643</v>
      </c>
      <c r="N63" s="310" t="s">
        <v>695</v>
      </c>
      <c r="O63" s="297" t="s">
        <v>678</v>
      </c>
      <c r="P63" s="297"/>
      <c r="Q63" s="297"/>
      <c r="R63" s="297"/>
      <c r="S63" s="308"/>
      <c r="T63" s="297"/>
      <c r="U63" s="297"/>
      <c r="V63" s="297"/>
      <c r="W63" s="297"/>
      <c r="X63" s="297"/>
      <c r="Y63" s="297"/>
      <c r="Z63" s="297"/>
      <c r="AA63" s="297"/>
      <c r="AB63" s="296"/>
      <c r="AC63" s="296"/>
      <c r="AD63" s="296"/>
      <c r="AE63" s="296"/>
      <c r="AF63" s="296"/>
      <c r="AG63" s="296"/>
      <c r="AH63" s="296"/>
      <c r="AI63" s="296"/>
      <c r="AJ63" s="296"/>
      <c r="AK63" s="296"/>
      <c r="AL63" s="296"/>
      <c r="AM63" s="296"/>
      <c r="AN63" s="296"/>
      <c r="AO63" s="296"/>
      <c r="AP63" s="296"/>
    </row>
    <row r="64" spans="1:42" ht="14.25" thickBot="1">
      <c r="A64" s="778"/>
      <c r="B64" s="867" t="s">
        <v>1262</v>
      </c>
      <c r="C64" s="868"/>
      <c r="D64" s="869"/>
      <c r="E64" s="870"/>
      <c r="F64" s="871"/>
      <c r="G64" s="338" t="s">
        <v>1059</v>
      </c>
      <c r="H64" s="416"/>
      <c r="I64" s="377" t="s">
        <v>1062</v>
      </c>
      <c r="J64" s="308" t="s">
        <v>555</v>
      </c>
      <c r="K64" s="297" t="s">
        <v>688</v>
      </c>
      <c r="L64" s="297" t="s">
        <v>691</v>
      </c>
      <c r="M64" s="297" t="s">
        <v>1020</v>
      </c>
      <c r="N64" s="310" t="s">
        <v>695</v>
      </c>
      <c r="O64" s="297" t="s">
        <v>1182</v>
      </c>
      <c r="P64" s="297"/>
      <c r="Q64" s="297"/>
      <c r="R64" s="297"/>
      <c r="S64" s="308"/>
      <c r="T64" s="297"/>
      <c r="U64" s="297"/>
      <c r="V64" s="297"/>
      <c r="W64" s="297"/>
      <c r="X64" s="297"/>
      <c r="Y64" s="297"/>
      <c r="Z64" s="297"/>
      <c r="AA64" s="297"/>
      <c r="AB64" s="296"/>
      <c r="AC64" s="296"/>
      <c r="AD64" s="296"/>
      <c r="AE64" s="296"/>
      <c r="AF64" s="296"/>
      <c r="AG64" s="296"/>
      <c r="AH64" s="296"/>
      <c r="AI64" s="296"/>
      <c r="AJ64" s="296"/>
      <c r="AK64" s="296"/>
      <c r="AL64" s="296"/>
      <c r="AM64" s="296"/>
      <c r="AN64" s="296"/>
      <c r="AO64" s="296"/>
      <c r="AP64" s="296"/>
    </row>
    <row r="65" spans="1:42" ht="14.25" thickBot="1">
      <c r="A65" s="728"/>
      <c r="B65" s="862" t="s">
        <v>1188</v>
      </c>
      <c r="C65" s="863"/>
      <c r="D65" s="864"/>
      <c r="E65" s="865"/>
      <c r="F65" s="866"/>
      <c r="G65" s="337"/>
      <c r="H65" s="423"/>
      <c r="I65" s="421"/>
      <c r="J65" s="297" t="s">
        <v>554</v>
      </c>
      <c r="K65" s="297" t="s">
        <v>688</v>
      </c>
      <c r="L65" s="297" t="s">
        <v>691</v>
      </c>
      <c r="M65" s="297" t="s">
        <v>1020</v>
      </c>
      <c r="N65" s="297"/>
      <c r="O65" s="297"/>
      <c r="P65" s="310"/>
      <c r="Q65" s="297"/>
      <c r="R65" s="297"/>
      <c r="S65" s="308"/>
      <c r="T65" s="297"/>
      <c r="U65" s="297"/>
      <c r="V65" s="297"/>
      <c r="W65" s="297"/>
      <c r="X65" s="297"/>
      <c r="Y65" s="297"/>
      <c r="Z65" s="297"/>
      <c r="AA65" s="297"/>
      <c r="AB65" s="296"/>
      <c r="AC65" s="296"/>
      <c r="AD65" s="296"/>
      <c r="AE65" s="296"/>
      <c r="AF65" s="296"/>
      <c r="AG65" s="296"/>
      <c r="AH65" s="296"/>
      <c r="AI65" s="296"/>
      <c r="AJ65" s="296"/>
      <c r="AK65" s="296"/>
      <c r="AL65" s="296"/>
      <c r="AM65" s="296"/>
      <c r="AN65" s="296"/>
      <c r="AO65" s="296"/>
      <c r="AP65" s="296"/>
    </row>
    <row r="66" spans="1:42" ht="14.25" thickBot="1">
      <c r="A66" s="728"/>
      <c r="B66" s="872" t="str">
        <f>IF(D62="0.無し","","製造年月(半角2文字)")</f>
        <v>製造年月(半角2文字)</v>
      </c>
      <c r="C66" s="873"/>
      <c r="D66" s="874"/>
      <c r="E66" s="820"/>
      <c r="F66" s="821"/>
      <c r="G66" s="339" t="s">
        <v>1059</v>
      </c>
      <c r="H66" s="415"/>
      <c r="I66" s="376" t="s">
        <v>1062</v>
      </c>
      <c r="J66" s="308" t="s">
        <v>560</v>
      </c>
      <c r="K66" s="297" t="s">
        <v>687</v>
      </c>
      <c r="L66" s="297" t="s">
        <v>691</v>
      </c>
      <c r="M66" s="297" t="s">
        <v>643</v>
      </c>
      <c r="N66" s="297"/>
      <c r="O66" s="313"/>
      <c r="P66" s="313" t="s">
        <v>679</v>
      </c>
      <c r="Q66" s="297"/>
      <c r="R66" s="297"/>
      <c r="S66" s="308"/>
      <c r="T66" s="297"/>
      <c r="U66" s="297"/>
      <c r="V66" s="297"/>
      <c r="W66" s="297"/>
      <c r="X66" s="297"/>
      <c r="Y66" s="297"/>
      <c r="Z66" s="297"/>
      <c r="AA66" s="297"/>
      <c r="AB66" s="296"/>
      <c r="AC66" s="296"/>
      <c r="AD66" s="296"/>
      <c r="AE66" s="296"/>
      <c r="AF66" s="296"/>
      <c r="AG66" s="296"/>
      <c r="AH66" s="296"/>
      <c r="AI66" s="296"/>
      <c r="AJ66" s="296"/>
      <c r="AK66" s="296"/>
      <c r="AL66" s="296"/>
      <c r="AM66" s="296"/>
      <c r="AN66" s="296"/>
      <c r="AO66" s="296"/>
      <c r="AP66" s="296"/>
    </row>
    <row r="67" spans="1:42">
      <c r="A67" s="728"/>
      <c r="B67" s="872" t="str">
        <f>IF(D62="0.無し","","定格(半角3文字)")</f>
        <v>定格(半角3文字)</v>
      </c>
      <c r="C67" s="873"/>
      <c r="D67" s="876"/>
      <c r="E67" s="877"/>
      <c r="F67" s="878"/>
      <c r="G67" s="305" t="s">
        <v>1275</v>
      </c>
      <c r="H67" s="418"/>
      <c r="I67" s="422"/>
      <c r="J67" s="297" t="s">
        <v>561</v>
      </c>
      <c r="K67" s="297" t="s">
        <v>687</v>
      </c>
      <c r="L67" s="297" t="s">
        <v>691</v>
      </c>
      <c r="M67" s="297" t="s">
        <v>643</v>
      </c>
      <c r="N67" s="297" t="s">
        <v>695</v>
      </c>
      <c r="O67" s="313"/>
      <c r="P67" s="313" t="s">
        <v>680</v>
      </c>
      <c r="Q67" s="297"/>
      <c r="R67" s="297"/>
      <c r="S67" s="308"/>
      <c r="T67" s="297"/>
      <c r="U67" s="297"/>
      <c r="V67" s="297"/>
      <c r="W67" s="297"/>
      <c r="X67" s="297"/>
      <c r="Y67" s="297"/>
      <c r="Z67" s="297"/>
      <c r="AA67" s="297"/>
      <c r="AB67" s="296"/>
      <c r="AC67" s="296"/>
      <c r="AD67" s="296"/>
      <c r="AE67" s="296"/>
      <c r="AF67" s="296"/>
      <c r="AG67" s="296"/>
      <c r="AH67" s="296"/>
      <c r="AI67" s="296"/>
      <c r="AJ67" s="296"/>
      <c r="AK67" s="296"/>
      <c r="AL67" s="296"/>
      <c r="AM67" s="296"/>
      <c r="AN67" s="296"/>
      <c r="AO67" s="296"/>
      <c r="AP67" s="296"/>
    </row>
    <row r="68" spans="1:42">
      <c r="A68" s="728"/>
      <c r="B68" s="872" t="str">
        <f>IF(D62="0.無し","","短時間")</f>
        <v>短時間</v>
      </c>
      <c r="C68" s="873"/>
      <c r="D68" s="879" t="str">
        <f>IF(COUNTIF(H68,"12.5"),"40","")</f>
        <v/>
      </c>
      <c r="E68" s="880"/>
      <c r="F68" s="881"/>
      <c r="G68" s="266" t="s">
        <v>1276</v>
      </c>
      <c r="H68" s="317" t="str">
        <f>IF(③.入力シート!H41="","",③.入力シート!H41)</f>
        <v/>
      </c>
      <c r="I68" s="297"/>
      <c r="J68" s="297" t="s">
        <v>557</v>
      </c>
      <c r="K68" s="297" t="s">
        <v>687</v>
      </c>
      <c r="L68" s="297" t="s">
        <v>691</v>
      </c>
      <c r="M68" s="297" t="s">
        <v>1020</v>
      </c>
      <c r="N68" s="297" t="s">
        <v>695</v>
      </c>
      <c r="O68" s="313"/>
      <c r="P68" s="313" t="s">
        <v>681</v>
      </c>
      <c r="Q68" s="297"/>
      <c r="R68" s="297"/>
      <c r="S68" s="308"/>
      <c r="T68" s="297"/>
      <c r="U68" s="297"/>
      <c r="V68" s="297"/>
      <c r="W68" s="297"/>
      <c r="X68" s="297"/>
      <c r="Y68" s="297"/>
      <c r="Z68" s="297"/>
      <c r="AA68" s="297"/>
      <c r="AB68" s="296"/>
      <c r="AC68" s="296"/>
      <c r="AD68" s="296"/>
      <c r="AE68" s="296"/>
      <c r="AF68" s="296"/>
      <c r="AG68" s="296"/>
      <c r="AH68" s="296"/>
      <c r="AI68" s="296"/>
      <c r="AJ68" s="296"/>
      <c r="AK68" s="296"/>
      <c r="AL68" s="296"/>
      <c r="AM68" s="296"/>
      <c r="AN68" s="296"/>
      <c r="AO68" s="296"/>
      <c r="AP68" s="296"/>
    </row>
    <row r="69" spans="1:42">
      <c r="A69" s="728"/>
      <c r="B69" s="872" t="str">
        <f>IF(D62="0.無し","","V/VL内蔵")</f>
        <v>V/VL内蔵</v>
      </c>
      <c r="C69" s="873"/>
      <c r="D69" s="882" t="str">
        <f>IF(H62="","",VLOOKUP(H62,$J$62:$M$73,4,1))</f>
        <v/>
      </c>
      <c r="E69" s="883"/>
      <c r="F69" s="884"/>
      <c r="G69" s="266"/>
      <c r="H69" s="306"/>
      <c r="I69" s="297"/>
      <c r="J69" s="297" t="s">
        <v>556</v>
      </c>
      <c r="K69" s="297" t="s">
        <v>687</v>
      </c>
      <c r="L69" s="297" t="s">
        <v>691</v>
      </c>
      <c r="M69" s="297" t="s">
        <v>1020</v>
      </c>
      <c r="N69" s="313"/>
      <c r="O69" s="313"/>
      <c r="P69" s="313" t="s">
        <v>1183</v>
      </c>
      <c r="Q69" s="297"/>
      <c r="R69" s="297"/>
      <c r="S69" s="308"/>
      <c r="T69" s="297"/>
      <c r="U69" s="297"/>
      <c r="V69" s="297"/>
      <c r="W69" s="297"/>
      <c r="X69" s="297"/>
      <c r="Y69" s="297"/>
      <c r="Z69" s="297"/>
      <c r="AA69" s="297"/>
      <c r="AB69" s="296"/>
      <c r="AC69" s="296"/>
      <c r="AD69" s="296"/>
      <c r="AE69" s="296"/>
      <c r="AF69" s="296"/>
      <c r="AG69" s="296"/>
      <c r="AH69" s="296"/>
      <c r="AI69" s="296"/>
      <c r="AJ69" s="296"/>
      <c r="AK69" s="296"/>
      <c r="AL69" s="296"/>
      <c r="AM69" s="296"/>
      <c r="AN69" s="296"/>
      <c r="AO69" s="296"/>
      <c r="AP69" s="296"/>
    </row>
    <row r="70" spans="1:42">
      <c r="A70" s="728"/>
      <c r="B70" s="872" t="str">
        <f>IF(D62="0.無し","","構造材")</f>
        <v>構造材</v>
      </c>
      <c r="C70" s="873"/>
      <c r="D70" s="885"/>
      <c r="E70" s="847"/>
      <c r="F70" s="848"/>
      <c r="G70" s="266"/>
      <c r="H70" s="306"/>
      <c r="I70" s="297"/>
      <c r="J70" s="297" t="s">
        <v>1217</v>
      </c>
      <c r="K70" s="297" t="s">
        <v>688</v>
      </c>
      <c r="L70" s="297" t="s">
        <v>1218</v>
      </c>
      <c r="M70" s="297"/>
      <c r="N70" s="310"/>
      <c r="O70" s="313" t="s">
        <v>682</v>
      </c>
      <c r="P70" s="310" t="s">
        <v>1129</v>
      </c>
      <c r="Q70" s="297"/>
      <c r="R70" s="297"/>
      <c r="S70" s="308"/>
      <c r="T70" s="297"/>
      <c r="U70" s="297"/>
      <c r="V70" s="297"/>
      <c r="W70" s="297"/>
      <c r="X70" s="297"/>
      <c r="Y70" s="297"/>
      <c r="Z70" s="297"/>
      <c r="AA70" s="297"/>
      <c r="AB70" s="296"/>
      <c r="AC70" s="296"/>
      <c r="AD70" s="296"/>
      <c r="AE70" s="296"/>
      <c r="AF70" s="296"/>
      <c r="AG70" s="296"/>
      <c r="AH70" s="296"/>
      <c r="AI70" s="296"/>
      <c r="AJ70" s="296"/>
      <c r="AK70" s="296"/>
      <c r="AL70" s="296"/>
      <c r="AM70" s="296"/>
      <c r="AN70" s="296"/>
      <c r="AO70" s="296"/>
      <c r="AP70" s="296"/>
    </row>
    <row r="71" spans="1:42">
      <c r="A71" s="728"/>
      <c r="B71" s="811" t="str">
        <f>IF(D62="0.無し","","SOG(半角4+3文字)")</f>
        <v>SOG(半角4+3文字)</v>
      </c>
      <c r="C71" s="875"/>
      <c r="D71" s="353"/>
      <c r="E71" s="354" t="s">
        <v>1236</v>
      </c>
      <c r="F71" s="355"/>
      <c r="G71" s="266"/>
      <c r="H71" s="306"/>
      <c r="I71" s="297"/>
      <c r="J71" s="297" t="s">
        <v>1224</v>
      </c>
      <c r="K71" s="297" t="s">
        <v>688</v>
      </c>
      <c r="L71" s="297" t="s">
        <v>1218</v>
      </c>
      <c r="M71" s="297" t="s">
        <v>1020</v>
      </c>
      <c r="N71" s="310"/>
      <c r="O71" s="313" t="s">
        <v>683</v>
      </c>
      <c r="P71" s="297"/>
      <c r="Q71" s="297"/>
      <c r="R71" s="297"/>
      <c r="S71" s="308"/>
      <c r="T71" s="297"/>
      <c r="U71" s="297"/>
      <c r="V71" s="297"/>
      <c r="W71" s="297"/>
      <c r="X71" s="297"/>
      <c r="Y71" s="297"/>
      <c r="Z71" s="297"/>
      <c r="AA71" s="297"/>
      <c r="AB71" s="296"/>
      <c r="AC71" s="296"/>
      <c r="AD71" s="296"/>
      <c r="AE71" s="296"/>
      <c r="AF71" s="296"/>
      <c r="AG71" s="296"/>
      <c r="AH71" s="296"/>
      <c r="AI71" s="296"/>
      <c r="AJ71" s="296"/>
      <c r="AK71" s="296"/>
      <c r="AL71" s="296"/>
      <c r="AM71" s="296"/>
      <c r="AN71" s="296"/>
      <c r="AO71" s="296"/>
      <c r="AP71" s="296"/>
    </row>
    <row r="72" spans="1:42">
      <c r="A72" s="728"/>
      <c r="B72" s="872" t="str">
        <f>IF(D62="0.無し","","I0(mA)(半角3文字)")</f>
        <v>I0(mA)(半角3文字)</v>
      </c>
      <c r="C72" s="873"/>
      <c r="D72" s="874"/>
      <c r="E72" s="820"/>
      <c r="F72" s="821"/>
      <c r="G72" s="426" t="s">
        <v>1263</v>
      </c>
      <c r="H72" s="308"/>
      <c r="I72" s="297"/>
      <c r="J72" s="297" t="s">
        <v>1216</v>
      </c>
      <c r="K72" s="297" t="s">
        <v>688</v>
      </c>
      <c r="L72" s="297" t="s">
        <v>1218</v>
      </c>
      <c r="M72" s="297"/>
      <c r="N72" s="310"/>
      <c r="O72" s="313" t="s">
        <v>639</v>
      </c>
      <c r="P72" s="297"/>
      <c r="Q72" s="297"/>
      <c r="R72" s="297"/>
      <c r="S72" s="308"/>
      <c r="T72" s="297"/>
      <c r="U72" s="297"/>
      <c r="V72" s="297"/>
      <c r="W72" s="297"/>
      <c r="X72" s="297"/>
      <c r="Y72" s="297"/>
      <c r="Z72" s="297"/>
      <c r="AA72" s="297"/>
      <c r="AB72" s="296"/>
      <c r="AC72" s="296"/>
      <c r="AD72" s="296"/>
      <c r="AE72" s="296"/>
      <c r="AF72" s="296"/>
      <c r="AG72" s="296"/>
      <c r="AH72" s="296"/>
      <c r="AI72" s="296"/>
      <c r="AJ72" s="296"/>
      <c r="AK72" s="296"/>
      <c r="AL72" s="296"/>
      <c r="AM72" s="296"/>
      <c r="AN72" s="296"/>
      <c r="AO72" s="296"/>
      <c r="AP72" s="296"/>
    </row>
    <row r="73" spans="1:42">
      <c r="A73" s="728"/>
      <c r="B73" s="811" t="str">
        <f>IF(D62="0.無し","","V0(V)(半角3文字)")</f>
        <v>V0(V)(半角3文字)</v>
      </c>
      <c r="C73" s="875"/>
      <c r="D73" s="876"/>
      <c r="E73" s="877"/>
      <c r="F73" s="878"/>
      <c r="G73" s="266" t="s">
        <v>1264</v>
      </c>
      <c r="H73" s="307">
        <f>IF(④.自家用図面確認・協議票!K47="","",④.自家用図面確認・協議票!K47)</f>
        <v>0.05</v>
      </c>
      <c r="I73" s="297" t="str">
        <f>IF(COUNTIF(H73,"0.05"),"190","")</f>
        <v>190</v>
      </c>
      <c r="J73" s="297" t="s">
        <v>1221</v>
      </c>
      <c r="K73" s="297" t="s">
        <v>688</v>
      </c>
      <c r="L73" s="297" t="s">
        <v>1218</v>
      </c>
      <c r="M73" s="297" t="s">
        <v>1020</v>
      </c>
      <c r="N73" s="310"/>
      <c r="O73" s="313" t="s">
        <v>663</v>
      </c>
      <c r="P73" s="297"/>
      <c r="Q73" s="297"/>
      <c r="R73" s="297"/>
      <c r="S73" s="308"/>
      <c r="T73" s="297"/>
      <c r="U73" s="297"/>
      <c r="V73" s="297"/>
      <c r="W73" s="297"/>
      <c r="X73" s="297"/>
      <c r="Y73" s="297"/>
      <c r="Z73" s="297"/>
      <c r="AA73" s="297"/>
      <c r="AB73" s="296"/>
      <c r="AC73" s="296"/>
      <c r="AD73" s="296"/>
      <c r="AE73" s="296"/>
      <c r="AF73" s="296"/>
      <c r="AG73" s="296"/>
      <c r="AH73" s="296"/>
      <c r="AI73" s="296"/>
      <c r="AJ73" s="296"/>
      <c r="AK73" s="296"/>
      <c r="AL73" s="296"/>
      <c r="AM73" s="296"/>
      <c r="AN73" s="296"/>
      <c r="AO73" s="296"/>
      <c r="AP73" s="296"/>
    </row>
    <row r="74" spans="1:42">
      <c r="A74" s="728"/>
      <c r="B74" s="872" t="str">
        <f>IF(D62="0.無し","","動作時間")</f>
        <v>動作時間</v>
      </c>
      <c r="C74" s="873"/>
      <c r="D74" s="1164" t="str">
        <f>IF(④.自家用図面確認・協議票!AG49="","",④.自家用図面確認・協議票!AG49)</f>
        <v/>
      </c>
      <c r="E74" s="1165"/>
      <c r="F74" s="1166"/>
      <c r="G74" s="266" t="s">
        <v>1281</v>
      </c>
      <c r="H74" s="306"/>
      <c r="I74" s="297"/>
      <c r="J74" s="297" t="s">
        <v>55</v>
      </c>
      <c r="K74" s="297"/>
      <c r="L74" s="297"/>
      <c r="M74" s="297"/>
      <c r="N74" s="310"/>
      <c r="O74" s="297"/>
      <c r="P74" s="297"/>
      <c r="Q74" s="297"/>
      <c r="R74" s="297"/>
      <c r="S74" s="308"/>
      <c r="T74" s="297"/>
      <c r="U74" s="297"/>
      <c r="V74" s="297"/>
      <c r="W74" s="297"/>
      <c r="X74" s="297"/>
      <c r="Y74" s="297"/>
      <c r="Z74" s="297"/>
      <c r="AA74" s="297"/>
      <c r="AB74" s="296"/>
      <c r="AC74" s="296"/>
      <c r="AD74" s="296"/>
      <c r="AE74" s="296"/>
      <c r="AF74" s="296"/>
      <c r="AG74" s="296"/>
      <c r="AH74" s="296"/>
      <c r="AI74" s="296"/>
      <c r="AJ74" s="296"/>
      <c r="AK74" s="296"/>
      <c r="AL74" s="296"/>
      <c r="AM74" s="296"/>
      <c r="AN74" s="296"/>
      <c r="AO74" s="296"/>
      <c r="AP74" s="296"/>
    </row>
    <row r="75" spans="1:42" ht="14.25" thickBot="1">
      <c r="A75" s="729"/>
      <c r="B75" s="886" t="str">
        <f>IF(D62="0.無し","","避雷器")</f>
        <v>避雷器</v>
      </c>
      <c r="C75" s="887"/>
      <c r="D75" s="888" t="str">
        <f>IF(H62="","",VLOOKUP(H62,$J$62:$N$73,5,1))</f>
        <v/>
      </c>
      <c r="E75" s="889"/>
      <c r="F75" s="890"/>
      <c r="G75" s="266"/>
      <c r="H75" s="306"/>
      <c r="I75" s="297"/>
      <c r="J75" s="297"/>
      <c r="K75" s="297"/>
      <c r="L75" s="297"/>
      <c r="M75" s="297"/>
      <c r="N75" s="310"/>
      <c r="O75" s="297" t="s">
        <v>684</v>
      </c>
      <c r="P75" s="297"/>
      <c r="Q75" s="297"/>
      <c r="R75" s="297"/>
      <c r="S75" s="308"/>
      <c r="T75" s="297"/>
      <c r="U75" s="297"/>
      <c r="V75" s="297"/>
      <c r="W75" s="297"/>
      <c r="X75" s="297"/>
      <c r="Y75" s="297"/>
      <c r="Z75" s="297"/>
      <c r="AA75" s="297"/>
      <c r="AB75" s="296"/>
      <c r="AC75" s="296"/>
      <c r="AD75" s="296"/>
      <c r="AE75" s="296"/>
      <c r="AF75" s="296"/>
      <c r="AG75" s="296"/>
      <c r="AH75" s="296"/>
      <c r="AI75" s="296"/>
      <c r="AJ75" s="296"/>
      <c r="AK75" s="296"/>
      <c r="AL75" s="296"/>
      <c r="AM75" s="296"/>
      <c r="AN75" s="296"/>
      <c r="AO75" s="296"/>
      <c r="AP75" s="296"/>
    </row>
    <row r="76" spans="1:42">
      <c r="A76" s="751" t="s">
        <v>685</v>
      </c>
      <c r="B76" s="807" t="s">
        <v>686</v>
      </c>
      <c r="C76" s="808"/>
      <c r="D76" s="809"/>
      <c r="E76" s="809"/>
      <c r="F76" s="810"/>
      <c r="G76" s="266"/>
      <c r="H76" s="306"/>
      <c r="I76" s="297"/>
      <c r="J76" s="297"/>
      <c r="K76" s="297"/>
      <c r="L76" s="297"/>
      <c r="M76" s="297"/>
      <c r="N76" s="310"/>
      <c r="O76" s="297" t="s">
        <v>687</v>
      </c>
      <c r="P76" s="297"/>
      <c r="Q76" s="297"/>
      <c r="R76" s="297"/>
      <c r="S76" s="308"/>
      <c r="T76" s="297"/>
      <c r="U76" s="297"/>
      <c r="V76" s="297"/>
      <c r="W76" s="297"/>
      <c r="X76" s="297"/>
      <c r="Y76" s="297"/>
      <c r="Z76" s="297"/>
      <c r="AA76" s="297"/>
      <c r="AB76" s="296"/>
      <c r="AC76" s="296"/>
      <c r="AD76" s="296"/>
      <c r="AE76" s="296"/>
      <c r="AF76" s="296"/>
      <c r="AG76" s="296"/>
      <c r="AH76" s="296"/>
      <c r="AI76" s="296"/>
      <c r="AJ76" s="296"/>
      <c r="AK76" s="296"/>
      <c r="AL76" s="296"/>
      <c r="AM76" s="296"/>
      <c r="AN76" s="296"/>
      <c r="AO76" s="296"/>
      <c r="AP76" s="296"/>
    </row>
    <row r="77" spans="1:42">
      <c r="A77" s="728"/>
      <c r="B77" s="811" t="str">
        <f>IF(D76="0.無","","方向性")</f>
        <v>方向性</v>
      </c>
      <c r="C77" s="812"/>
      <c r="D77" s="847"/>
      <c r="E77" s="847"/>
      <c r="F77" s="848"/>
      <c r="G77" s="266"/>
      <c r="H77" s="306"/>
      <c r="I77" s="297"/>
      <c r="J77" s="297"/>
      <c r="K77" s="297"/>
      <c r="L77" s="297"/>
      <c r="M77" s="297"/>
      <c r="N77" s="310"/>
      <c r="O77" s="297" t="s">
        <v>688</v>
      </c>
      <c r="P77" s="297"/>
      <c r="Q77" s="297"/>
      <c r="R77" s="297"/>
      <c r="S77" s="308"/>
      <c r="T77" s="297"/>
      <c r="U77" s="297"/>
      <c r="V77" s="297"/>
      <c r="W77" s="297"/>
      <c r="X77" s="297"/>
      <c r="Y77" s="297"/>
      <c r="Z77" s="297"/>
      <c r="AA77" s="297"/>
      <c r="AB77" s="296"/>
      <c r="AC77" s="296"/>
      <c r="AD77" s="296"/>
      <c r="AE77" s="296"/>
      <c r="AF77" s="296"/>
      <c r="AG77" s="296"/>
      <c r="AH77" s="296"/>
      <c r="AI77" s="296"/>
      <c r="AJ77" s="296"/>
      <c r="AK77" s="296"/>
      <c r="AL77" s="296"/>
      <c r="AM77" s="296"/>
      <c r="AN77" s="296"/>
      <c r="AO77" s="296"/>
      <c r="AP77" s="296"/>
    </row>
    <row r="78" spans="1:42" ht="14.25" thickBot="1">
      <c r="A78" s="752"/>
      <c r="B78" s="803" t="str">
        <f>IF(D76="0.無","","ZCT種類")</f>
        <v>ZCT種類</v>
      </c>
      <c r="C78" s="804"/>
      <c r="D78" s="849"/>
      <c r="E78" s="849"/>
      <c r="F78" s="850"/>
      <c r="G78" s="266"/>
      <c r="H78" s="306"/>
      <c r="I78" s="297"/>
      <c r="J78" s="297"/>
      <c r="K78" s="297"/>
      <c r="L78" s="297"/>
      <c r="M78" s="297"/>
      <c r="N78" s="310"/>
      <c r="O78" s="297" t="s">
        <v>689</v>
      </c>
      <c r="P78" s="297"/>
      <c r="Q78" s="297"/>
      <c r="R78" s="297"/>
      <c r="S78" s="308"/>
      <c r="T78" s="297"/>
      <c r="U78" s="297"/>
      <c r="V78" s="297"/>
      <c r="W78" s="297"/>
      <c r="X78" s="297"/>
      <c r="Y78" s="297"/>
      <c r="Z78" s="297"/>
      <c r="AA78" s="297"/>
      <c r="AB78" s="296"/>
      <c r="AC78" s="296"/>
      <c r="AD78" s="296"/>
      <c r="AE78" s="296"/>
      <c r="AF78" s="296"/>
      <c r="AG78" s="296"/>
      <c r="AH78" s="296"/>
      <c r="AI78" s="296"/>
      <c r="AJ78" s="296"/>
      <c r="AK78" s="296"/>
      <c r="AL78" s="296"/>
      <c r="AM78" s="296"/>
      <c r="AN78" s="296"/>
      <c r="AO78" s="296"/>
      <c r="AP78" s="296"/>
    </row>
    <row r="79" spans="1:42">
      <c r="A79" s="738" t="s">
        <v>690</v>
      </c>
      <c r="B79" s="824" t="s">
        <v>686</v>
      </c>
      <c r="C79" s="825"/>
      <c r="D79" s="826"/>
      <c r="E79" s="826"/>
      <c r="F79" s="827"/>
      <c r="G79" s="266"/>
      <c r="H79" s="306"/>
      <c r="I79" s="297"/>
      <c r="J79" s="297"/>
      <c r="K79" s="297"/>
      <c r="L79" s="297"/>
      <c r="M79" s="297"/>
      <c r="N79" s="310"/>
      <c r="O79" s="297" t="s">
        <v>691</v>
      </c>
      <c r="P79" s="297"/>
      <c r="Q79" s="297"/>
      <c r="R79" s="297"/>
      <c r="S79" s="308"/>
      <c r="T79" s="297"/>
      <c r="U79" s="297"/>
      <c r="V79" s="297"/>
      <c r="W79" s="297"/>
      <c r="X79" s="297"/>
      <c r="Y79" s="297"/>
      <c r="Z79" s="297"/>
      <c r="AA79" s="297"/>
      <c r="AB79" s="296"/>
      <c r="AC79" s="296"/>
      <c r="AD79" s="296"/>
      <c r="AE79" s="296"/>
      <c r="AF79" s="296"/>
      <c r="AG79" s="296"/>
      <c r="AH79" s="296"/>
      <c r="AI79" s="296"/>
      <c r="AJ79" s="296"/>
      <c r="AK79" s="296"/>
      <c r="AL79" s="296"/>
      <c r="AM79" s="296"/>
      <c r="AN79" s="296"/>
      <c r="AO79" s="296"/>
      <c r="AP79" s="296"/>
    </row>
    <row r="80" spans="1:42">
      <c r="A80" s="822"/>
      <c r="B80" s="828" t="str">
        <f>IF(D79="0.無","","製造者／型式")</f>
        <v>製造者／型式</v>
      </c>
      <c r="C80" s="829"/>
      <c r="D80" s="830"/>
      <c r="E80" s="831"/>
      <c r="F80" s="832"/>
      <c r="G80" s="266"/>
      <c r="H80" s="306"/>
      <c r="I80" s="297"/>
      <c r="J80" s="297"/>
      <c r="K80" s="297"/>
      <c r="L80" s="297"/>
      <c r="M80" s="297"/>
      <c r="N80" s="310"/>
      <c r="O80" s="297" t="s">
        <v>1218</v>
      </c>
      <c r="P80" s="297"/>
      <c r="Q80" s="297"/>
      <c r="R80" s="297"/>
      <c r="S80" s="308"/>
      <c r="T80" s="297"/>
      <c r="U80" s="297"/>
      <c r="V80" s="297"/>
      <c r="W80" s="297"/>
      <c r="X80" s="297"/>
      <c r="Y80" s="297"/>
      <c r="Z80" s="297"/>
      <c r="AA80" s="297"/>
      <c r="AB80" s="296"/>
      <c r="AC80" s="296"/>
      <c r="AD80" s="296"/>
      <c r="AE80" s="296"/>
      <c r="AF80" s="296"/>
      <c r="AG80" s="296"/>
      <c r="AH80" s="296"/>
      <c r="AI80" s="296"/>
      <c r="AJ80" s="296"/>
      <c r="AK80" s="296"/>
      <c r="AL80" s="296"/>
      <c r="AM80" s="296"/>
      <c r="AN80" s="296"/>
      <c r="AO80" s="296"/>
      <c r="AP80" s="296"/>
    </row>
    <row r="81" spans="1:42">
      <c r="A81" s="739"/>
      <c r="B81" s="833" t="str">
        <f>IF(D79="0.無","","タップ")</f>
        <v>タップ</v>
      </c>
      <c r="C81" s="834"/>
      <c r="D81" s="835" t="str">
        <f>IF(④.自家用図面確認・協議票!T47="","",④.自家用図面確認・協議票!T47)</f>
        <v/>
      </c>
      <c r="E81" s="835"/>
      <c r="F81" s="836"/>
      <c r="G81" s="266" t="s">
        <v>1282</v>
      </c>
      <c r="H81" s="306"/>
      <c r="I81" s="297"/>
      <c r="J81" s="297"/>
      <c r="K81" s="297"/>
      <c r="L81" s="297"/>
      <c r="M81" s="297"/>
      <c r="N81" s="310"/>
      <c r="O81" s="297"/>
      <c r="P81" s="297"/>
      <c r="Q81" s="297"/>
      <c r="R81" s="297"/>
      <c r="S81" s="308"/>
      <c r="T81" s="297"/>
      <c r="U81" s="297"/>
      <c r="V81" s="297"/>
      <c r="W81" s="297"/>
      <c r="X81" s="297"/>
      <c r="Y81" s="297"/>
      <c r="Z81" s="297"/>
      <c r="AA81" s="297"/>
      <c r="AB81" s="296"/>
      <c r="AC81" s="296"/>
      <c r="AD81" s="296"/>
      <c r="AE81" s="296"/>
      <c r="AF81" s="296"/>
      <c r="AG81" s="296"/>
      <c r="AH81" s="296"/>
      <c r="AI81" s="296"/>
      <c r="AJ81" s="296"/>
      <c r="AK81" s="296"/>
      <c r="AL81" s="296"/>
      <c r="AM81" s="296"/>
      <c r="AN81" s="296"/>
      <c r="AO81" s="296"/>
      <c r="AP81" s="296"/>
    </row>
    <row r="82" spans="1:42">
      <c r="A82" s="739"/>
      <c r="B82" s="811" t="str">
        <f>IF(D79="0.無","","レバー")</f>
        <v>レバー</v>
      </c>
      <c r="C82" s="812"/>
      <c r="D82" s="837" t="str">
        <f>IF(④.自家用図面確認・協議票!W47="","",④.自家用図面確認・協議票!W47)</f>
        <v/>
      </c>
      <c r="E82" s="837"/>
      <c r="F82" s="838"/>
      <c r="G82" s="266"/>
      <c r="H82" s="306"/>
      <c r="I82" s="297"/>
      <c r="J82" s="297"/>
      <c r="K82" s="297"/>
      <c r="L82" s="297"/>
      <c r="M82" s="297"/>
      <c r="N82" s="310"/>
      <c r="O82" s="297"/>
      <c r="P82" s="297"/>
      <c r="Q82" s="297"/>
      <c r="R82" s="297"/>
      <c r="S82" s="308"/>
      <c r="T82" s="297"/>
      <c r="U82" s="297"/>
      <c r="V82" s="297"/>
      <c r="W82" s="297"/>
      <c r="X82" s="297"/>
      <c r="Y82" s="297"/>
      <c r="Z82" s="297"/>
      <c r="AA82" s="297"/>
      <c r="AB82" s="296"/>
      <c r="AC82" s="296"/>
      <c r="AD82" s="296"/>
      <c r="AE82" s="296"/>
      <c r="AF82" s="296"/>
      <c r="AG82" s="296"/>
      <c r="AH82" s="296"/>
      <c r="AI82" s="296"/>
      <c r="AJ82" s="296"/>
      <c r="AK82" s="296"/>
      <c r="AL82" s="296"/>
      <c r="AM82" s="296"/>
      <c r="AN82" s="296"/>
      <c r="AO82" s="296"/>
      <c r="AP82" s="296"/>
    </row>
    <row r="83" spans="1:42" ht="13.5" customHeight="1" thickBot="1">
      <c r="A83" s="739"/>
      <c r="B83" s="839" t="str">
        <f>IF(D79="0.無","","瞬間")</f>
        <v>瞬間</v>
      </c>
      <c r="C83" s="840"/>
      <c r="D83" s="841" t="str">
        <f>IF(④.自家用図面確認・協議票!Z47="","",④.自家用図面確認・協議票!Z47)</f>
        <v/>
      </c>
      <c r="E83" s="841"/>
      <c r="F83" s="842"/>
      <c r="G83" s="266" t="s">
        <v>1282</v>
      </c>
      <c r="H83" s="306"/>
      <c r="I83" s="297"/>
      <c r="J83" s="297"/>
      <c r="K83" s="297"/>
      <c r="L83" s="297"/>
      <c r="M83" s="297"/>
      <c r="N83" s="310"/>
      <c r="O83" s="297" t="s">
        <v>643</v>
      </c>
      <c r="P83" s="297"/>
      <c r="Q83" s="297"/>
      <c r="R83" s="297"/>
      <c r="S83" s="308"/>
      <c r="T83" s="297"/>
      <c r="U83" s="297"/>
      <c r="V83" s="297"/>
      <c r="W83" s="297"/>
      <c r="X83" s="297"/>
      <c r="Y83" s="297"/>
      <c r="Z83" s="297"/>
      <c r="AA83" s="297"/>
      <c r="AB83" s="296"/>
      <c r="AC83" s="296"/>
      <c r="AD83" s="296"/>
      <c r="AE83" s="296"/>
      <c r="AF83" s="296"/>
      <c r="AG83" s="296"/>
      <c r="AH83" s="296"/>
      <c r="AI83" s="296"/>
      <c r="AJ83" s="296"/>
      <c r="AK83" s="296"/>
      <c r="AL83" s="296"/>
      <c r="AM83" s="296"/>
      <c r="AN83" s="296"/>
      <c r="AO83" s="296"/>
      <c r="AP83" s="296"/>
    </row>
    <row r="84" spans="1:42" ht="14.25" thickBot="1">
      <c r="A84" s="823"/>
      <c r="B84" s="843" t="str">
        <f>IF(D79="0.無","","動作特性")</f>
        <v>動作特性</v>
      </c>
      <c r="C84" s="844"/>
      <c r="D84" s="845"/>
      <c r="E84" s="845"/>
      <c r="F84" s="846"/>
      <c r="G84" s="266"/>
      <c r="H84" s="306"/>
      <c r="I84" s="297"/>
      <c r="J84" s="297"/>
      <c r="K84" s="297"/>
      <c r="L84" s="297"/>
      <c r="M84" s="297"/>
      <c r="N84" s="310"/>
      <c r="O84" s="297" t="s">
        <v>1020</v>
      </c>
      <c r="P84" s="297"/>
      <c r="Q84" s="297"/>
      <c r="R84" s="297"/>
      <c r="S84" s="308"/>
      <c r="T84" s="297"/>
      <c r="U84" s="297"/>
      <c r="V84" s="297"/>
      <c r="W84" s="297"/>
      <c r="X84" s="297"/>
      <c r="Y84" s="297"/>
      <c r="Z84" s="297"/>
      <c r="AA84" s="297"/>
      <c r="AB84" s="296"/>
      <c r="AC84" s="296"/>
      <c r="AD84" s="296"/>
      <c r="AE84" s="296"/>
      <c r="AF84" s="296"/>
      <c r="AG84" s="296"/>
      <c r="AH84" s="296"/>
      <c r="AI84" s="296"/>
      <c r="AJ84" s="296"/>
      <c r="AK84" s="296"/>
      <c r="AL84" s="296"/>
      <c r="AM84" s="296"/>
      <c r="AN84" s="296"/>
      <c r="AO84" s="296"/>
      <c r="AP84" s="296"/>
    </row>
    <row r="85" spans="1:42">
      <c r="A85" s="751" t="s">
        <v>692</v>
      </c>
      <c r="B85" s="795" t="s">
        <v>592</v>
      </c>
      <c r="C85" s="796"/>
      <c r="D85" s="797"/>
      <c r="E85" s="797"/>
      <c r="F85" s="798"/>
      <c r="G85" s="266"/>
      <c r="H85" s="306"/>
      <c r="I85" s="297"/>
      <c r="J85" s="297"/>
      <c r="K85" s="297"/>
      <c r="L85" s="297"/>
      <c r="M85" s="297"/>
      <c r="N85" s="310"/>
      <c r="O85" s="297"/>
      <c r="P85" s="297"/>
      <c r="Q85" s="297"/>
      <c r="R85" s="297"/>
      <c r="S85" s="308"/>
      <c r="T85" s="297"/>
      <c r="U85" s="297"/>
      <c r="V85" s="297"/>
      <c r="W85" s="297"/>
      <c r="X85" s="297"/>
      <c r="Y85" s="297"/>
      <c r="Z85" s="297"/>
      <c r="AA85" s="297"/>
      <c r="AB85" s="296"/>
      <c r="AC85" s="296"/>
      <c r="AD85" s="296"/>
      <c r="AE85" s="296"/>
      <c r="AF85" s="296"/>
      <c r="AG85" s="296"/>
      <c r="AH85" s="296"/>
      <c r="AI85" s="296"/>
      <c r="AJ85" s="296"/>
      <c r="AK85" s="296"/>
      <c r="AL85" s="296"/>
      <c r="AM85" s="296"/>
      <c r="AN85" s="296"/>
      <c r="AO85" s="296"/>
      <c r="AP85" s="296"/>
    </row>
    <row r="86" spans="1:42" ht="14.25" thickBot="1">
      <c r="A86" s="728"/>
      <c r="B86" s="799" t="str">
        <f>IF(D85="0.無","","製造者(半角2文字)")</f>
        <v>製造者(半角2文字)</v>
      </c>
      <c r="C86" s="800"/>
      <c r="D86" s="801"/>
      <c r="E86" s="801"/>
      <c r="F86" s="802"/>
      <c r="G86" s="304"/>
      <c r="H86" s="414"/>
      <c r="I86" s="314"/>
      <c r="J86" s="297"/>
      <c r="K86" s="297"/>
      <c r="L86" s="297"/>
      <c r="M86" s="297"/>
      <c r="N86" s="310"/>
      <c r="O86" s="297"/>
      <c r="P86" s="297"/>
      <c r="Q86" s="297"/>
      <c r="R86" s="297"/>
      <c r="S86" s="308"/>
      <c r="T86" s="297"/>
      <c r="U86" s="297"/>
      <c r="V86" s="297"/>
      <c r="W86" s="297"/>
      <c r="X86" s="297"/>
      <c r="Y86" s="297"/>
      <c r="Z86" s="297"/>
      <c r="AA86" s="297"/>
      <c r="AB86" s="296"/>
      <c r="AC86" s="296"/>
      <c r="AD86" s="296"/>
      <c r="AE86" s="296"/>
      <c r="AF86" s="296"/>
      <c r="AG86" s="296"/>
      <c r="AH86" s="296"/>
      <c r="AI86" s="296"/>
      <c r="AJ86" s="296"/>
      <c r="AK86" s="296"/>
      <c r="AL86" s="296"/>
      <c r="AM86" s="296"/>
      <c r="AN86" s="296"/>
      <c r="AO86" s="296"/>
      <c r="AP86" s="296"/>
    </row>
    <row r="87" spans="1:42" ht="14.25" thickBot="1">
      <c r="A87" s="728"/>
      <c r="B87" s="799" t="str">
        <f>IF(D85="0.無","","製造年月(半角2文字)")</f>
        <v>製造年月(半角2文字)</v>
      </c>
      <c r="C87" s="800"/>
      <c r="D87" s="820"/>
      <c r="E87" s="820"/>
      <c r="F87" s="821"/>
      <c r="G87" s="339" t="s">
        <v>1059</v>
      </c>
      <c r="H87" s="415"/>
      <c r="I87" s="376" t="s">
        <v>1062</v>
      </c>
      <c r="J87" s="308"/>
      <c r="K87" s="297"/>
      <c r="L87" s="297"/>
      <c r="M87" s="297"/>
      <c r="N87" s="310"/>
      <c r="O87" s="297" t="s">
        <v>693</v>
      </c>
      <c r="P87" s="297"/>
      <c r="Q87" s="297"/>
      <c r="R87" s="297"/>
      <c r="S87" s="308"/>
      <c r="T87" s="297"/>
      <c r="U87" s="297"/>
      <c r="V87" s="297"/>
      <c r="W87" s="297"/>
      <c r="X87" s="297"/>
      <c r="Y87" s="297"/>
      <c r="Z87" s="297"/>
      <c r="AA87" s="297"/>
      <c r="AB87" s="296"/>
      <c r="AC87" s="296"/>
      <c r="AD87" s="296"/>
      <c r="AE87" s="296"/>
      <c r="AF87" s="296"/>
      <c r="AG87" s="296"/>
      <c r="AH87" s="296"/>
      <c r="AI87" s="296"/>
      <c r="AJ87" s="296"/>
      <c r="AK87" s="296"/>
      <c r="AL87" s="296"/>
      <c r="AM87" s="296"/>
      <c r="AN87" s="296"/>
      <c r="AO87" s="296"/>
      <c r="AP87" s="296"/>
    </row>
    <row r="88" spans="1:42">
      <c r="A88" s="728"/>
      <c r="B88" s="799" t="str">
        <f>IF(D85="0.無","","ＣＴ容量")</f>
        <v>ＣＴ容量</v>
      </c>
      <c r="C88" s="800"/>
      <c r="D88" s="816" t="str">
        <f>IF(③.入力シート!H53="","",③.入力シート!H53)</f>
        <v/>
      </c>
      <c r="E88" s="816"/>
      <c r="F88" s="817"/>
      <c r="G88" s="305" t="s">
        <v>1283</v>
      </c>
      <c r="H88" s="418"/>
      <c r="I88" s="422"/>
      <c r="J88" s="297"/>
      <c r="K88" s="297"/>
      <c r="L88" s="297"/>
      <c r="M88" s="297"/>
      <c r="N88" s="310"/>
      <c r="O88" s="297" t="s">
        <v>694</v>
      </c>
      <c r="P88" s="297"/>
      <c r="Q88" s="297"/>
      <c r="R88" s="297"/>
      <c r="S88" s="308"/>
      <c r="T88" s="297"/>
      <c r="U88" s="297"/>
      <c r="V88" s="297"/>
      <c r="W88" s="297"/>
      <c r="X88" s="297"/>
      <c r="Y88" s="297"/>
      <c r="Z88" s="297"/>
      <c r="AA88" s="297"/>
      <c r="AB88" s="296"/>
      <c r="AC88" s="296"/>
      <c r="AD88" s="296"/>
      <c r="AE88" s="296"/>
      <c r="AF88" s="296"/>
      <c r="AG88" s="296"/>
      <c r="AH88" s="296"/>
      <c r="AI88" s="296"/>
      <c r="AJ88" s="296"/>
      <c r="AK88" s="296"/>
      <c r="AL88" s="296"/>
      <c r="AM88" s="296"/>
      <c r="AN88" s="296"/>
      <c r="AO88" s="296"/>
      <c r="AP88" s="296"/>
    </row>
    <row r="89" spans="1:42">
      <c r="A89" s="728"/>
      <c r="B89" s="799" t="str">
        <f>IF(D85="0.無","","過電流強度(半角3文字)")</f>
        <v>過電流強度(半角3文字)</v>
      </c>
      <c r="C89" s="800"/>
      <c r="D89" s="818"/>
      <c r="E89" s="818"/>
      <c r="F89" s="819"/>
      <c r="G89" s="266" t="s">
        <v>1276</v>
      </c>
      <c r="H89" s="306"/>
      <c r="I89" s="297"/>
      <c r="J89" s="297"/>
      <c r="K89" s="297"/>
      <c r="L89" s="297"/>
      <c r="M89" s="297"/>
      <c r="N89" s="310"/>
      <c r="O89" s="297" t="s">
        <v>643</v>
      </c>
      <c r="P89" s="297"/>
      <c r="Q89" s="297"/>
      <c r="R89" s="297"/>
      <c r="S89" s="308"/>
      <c r="T89" s="297"/>
      <c r="U89" s="297"/>
      <c r="V89" s="297"/>
      <c r="W89" s="297"/>
      <c r="X89" s="297"/>
      <c r="Y89" s="297"/>
      <c r="Z89" s="297"/>
      <c r="AA89" s="297"/>
      <c r="AB89" s="296"/>
      <c r="AC89" s="296"/>
      <c r="AD89" s="296"/>
      <c r="AE89" s="296"/>
      <c r="AF89" s="296"/>
      <c r="AG89" s="296"/>
      <c r="AH89" s="296"/>
      <c r="AI89" s="296"/>
      <c r="AJ89" s="296"/>
      <c r="AK89" s="296"/>
      <c r="AL89" s="296"/>
      <c r="AM89" s="296"/>
      <c r="AN89" s="296"/>
      <c r="AO89" s="296"/>
      <c r="AP89" s="296"/>
    </row>
    <row r="90" spans="1:42">
      <c r="A90" s="728"/>
      <c r="B90" s="799" t="str">
        <f>IF(D85="0.無","","過電流定数(半角2文字)")</f>
        <v>過電流定数(半角2文字)</v>
      </c>
      <c r="C90" s="800"/>
      <c r="D90" s="818"/>
      <c r="E90" s="818"/>
      <c r="F90" s="819"/>
      <c r="G90" s="266" t="s">
        <v>1284</v>
      </c>
      <c r="H90" s="306"/>
      <c r="I90" s="297"/>
      <c r="J90" s="297"/>
      <c r="K90" s="297"/>
      <c r="L90" s="297"/>
      <c r="M90" s="297"/>
      <c r="N90" s="310"/>
      <c r="O90" s="297" t="s">
        <v>695</v>
      </c>
      <c r="P90" s="297"/>
      <c r="Q90" s="297"/>
      <c r="R90" s="297"/>
      <c r="S90" s="308"/>
      <c r="T90" s="297"/>
      <c r="U90" s="297"/>
      <c r="V90" s="297"/>
      <c r="W90" s="297"/>
      <c r="X90" s="297"/>
      <c r="Y90" s="297"/>
      <c r="Z90" s="297"/>
      <c r="AA90" s="297"/>
      <c r="AB90" s="296"/>
      <c r="AC90" s="296"/>
      <c r="AD90" s="296"/>
      <c r="AE90" s="296"/>
      <c r="AF90" s="296"/>
      <c r="AG90" s="296"/>
      <c r="AH90" s="296"/>
      <c r="AI90" s="296"/>
      <c r="AJ90" s="296"/>
      <c r="AK90" s="296"/>
      <c r="AL90" s="296"/>
      <c r="AM90" s="296"/>
      <c r="AN90" s="296"/>
      <c r="AO90" s="296"/>
      <c r="AP90" s="296"/>
    </row>
    <row r="91" spans="1:42" ht="14.25" thickBot="1">
      <c r="A91" s="752"/>
      <c r="B91" s="803" t="str">
        <f>IF(D85="0.無","","負担(半角3文字)")</f>
        <v>負担(半角3文字)</v>
      </c>
      <c r="C91" s="804"/>
      <c r="D91" s="805"/>
      <c r="E91" s="805"/>
      <c r="F91" s="806"/>
      <c r="G91" s="266" t="s">
        <v>1285</v>
      </c>
      <c r="H91" s="306"/>
      <c r="I91" s="297"/>
      <c r="J91" s="297"/>
      <c r="K91" s="297"/>
      <c r="L91" s="297"/>
      <c r="M91" s="297"/>
      <c r="N91" s="310"/>
      <c r="O91" s="297" t="s">
        <v>696</v>
      </c>
      <c r="P91" s="297"/>
      <c r="Q91" s="297"/>
      <c r="R91" s="297"/>
      <c r="S91" s="308"/>
      <c r="T91" s="297"/>
      <c r="U91" s="297"/>
      <c r="V91" s="297"/>
      <c r="W91" s="297"/>
      <c r="X91" s="297"/>
      <c r="Y91" s="297"/>
      <c r="Z91" s="297"/>
      <c r="AA91" s="297"/>
      <c r="AB91" s="296"/>
      <c r="AC91" s="296"/>
      <c r="AD91" s="296"/>
      <c r="AE91" s="296"/>
      <c r="AF91" s="296"/>
      <c r="AG91" s="296"/>
      <c r="AH91" s="296"/>
      <c r="AI91" s="296"/>
      <c r="AJ91" s="296"/>
      <c r="AK91" s="296"/>
      <c r="AL91" s="296"/>
      <c r="AM91" s="296"/>
      <c r="AN91" s="296"/>
      <c r="AO91" s="296"/>
      <c r="AP91" s="296"/>
    </row>
    <row r="92" spans="1:42">
      <c r="A92" s="751" t="s">
        <v>697</v>
      </c>
      <c r="B92" s="807" t="s">
        <v>592</v>
      </c>
      <c r="C92" s="808"/>
      <c r="D92" s="809"/>
      <c r="E92" s="809"/>
      <c r="F92" s="810"/>
      <c r="G92" s="266"/>
      <c r="H92" s="306"/>
      <c r="I92" s="297"/>
      <c r="J92" s="297"/>
      <c r="K92" s="297"/>
      <c r="L92" s="297"/>
      <c r="M92" s="297"/>
      <c r="N92" s="310"/>
      <c r="O92" s="297" t="s">
        <v>639</v>
      </c>
      <c r="P92" s="297"/>
      <c r="Q92" s="297"/>
      <c r="R92" s="297"/>
      <c r="S92" s="308"/>
      <c r="T92" s="297"/>
      <c r="U92" s="297"/>
      <c r="V92" s="297"/>
      <c r="W92" s="297"/>
      <c r="X92" s="297"/>
      <c r="Y92" s="297"/>
      <c r="Z92" s="297"/>
      <c r="AA92" s="297"/>
      <c r="AB92" s="296"/>
      <c r="AC92" s="296"/>
      <c r="AD92" s="296"/>
      <c r="AE92" s="296"/>
      <c r="AF92" s="296"/>
      <c r="AG92" s="296"/>
      <c r="AH92" s="296"/>
      <c r="AI92" s="296"/>
      <c r="AJ92" s="296"/>
      <c r="AK92" s="296"/>
      <c r="AL92" s="296"/>
      <c r="AM92" s="296"/>
      <c r="AN92" s="296"/>
      <c r="AO92" s="296"/>
      <c r="AP92" s="296"/>
    </row>
    <row r="93" spans="1:42" ht="14.25" thickBot="1">
      <c r="A93" s="728"/>
      <c r="B93" s="811" t="str">
        <f>IF(D92="0.無","","製造者(半角2文字)")</f>
        <v>製造者(半角2文字)</v>
      </c>
      <c r="C93" s="812"/>
      <c r="D93" s="801"/>
      <c r="E93" s="801"/>
      <c r="F93" s="802"/>
      <c r="G93" s="304"/>
      <c r="H93" s="414"/>
      <c r="I93" s="314"/>
      <c r="J93" s="297"/>
      <c r="K93" s="297"/>
      <c r="L93" s="297"/>
      <c r="M93" s="297"/>
      <c r="N93" s="310"/>
      <c r="O93" s="297"/>
      <c r="P93" s="297"/>
      <c r="Q93" s="297"/>
      <c r="R93" s="297"/>
      <c r="S93" s="308"/>
      <c r="T93" s="297"/>
      <c r="U93" s="297"/>
      <c r="V93" s="297"/>
      <c r="W93" s="297"/>
      <c r="X93" s="297"/>
      <c r="Y93" s="297"/>
      <c r="Z93" s="297"/>
      <c r="AA93" s="297"/>
      <c r="AB93" s="296"/>
      <c r="AC93" s="296"/>
      <c r="AD93" s="296"/>
      <c r="AE93" s="296"/>
      <c r="AF93" s="296"/>
      <c r="AG93" s="296"/>
      <c r="AH93" s="296"/>
      <c r="AI93" s="296"/>
      <c r="AJ93" s="296"/>
      <c r="AK93" s="296"/>
      <c r="AL93" s="296"/>
      <c r="AM93" s="296"/>
      <c r="AN93" s="296"/>
      <c r="AO93" s="296"/>
      <c r="AP93" s="296"/>
    </row>
    <row r="94" spans="1:42" ht="14.25" thickBot="1">
      <c r="A94" s="752"/>
      <c r="B94" s="811" t="str">
        <f>IF(D92="0.無","","製造年月(半角2文字)")</f>
        <v>製造年月(半角2文字)</v>
      </c>
      <c r="C94" s="812"/>
      <c r="D94" s="813"/>
      <c r="E94" s="814"/>
      <c r="F94" s="815"/>
      <c r="G94" s="339" t="s">
        <v>1059</v>
      </c>
      <c r="H94" s="415"/>
      <c r="I94" s="376" t="s">
        <v>1062</v>
      </c>
      <c r="J94" s="308"/>
      <c r="K94" s="297"/>
      <c r="L94" s="297"/>
      <c r="M94" s="297"/>
      <c r="N94" s="310"/>
      <c r="O94" s="297" t="s">
        <v>643</v>
      </c>
      <c r="P94" s="297"/>
      <c r="Q94" s="297"/>
      <c r="R94" s="297"/>
      <c r="S94" s="308"/>
      <c r="T94" s="297"/>
      <c r="U94" s="297"/>
      <c r="V94" s="297"/>
      <c r="W94" s="297"/>
      <c r="X94" s="297"/>
      <c r="Y94" s="297"/>
      <c r="Z94" s="297"/>
      <c r="AA94" s="297"/>
      <c r="AB94" s="296"/>
      <c r="AC94" s="296"/>
      <c r="AD94" s="296"/>
      <c r="AE94" s="296"/>
      <c r="AF94" s="296"/>
      <c r="AG94" s="296"/>
      <c r="AH94" s="296"/>
      <c r="AI94" s="296"/>
      <c r="AJ94" s="296"/>
      <c r="AK94" s="296"/>
      <c r="AL94" s="296"/>
      <c r="AM94" s="296"/>
      <c r="AN94" s="296"/>
      <c r="AO94" s="296"/>
      <c r="AP94" s="296"/>
    </row>
    <row r="95" spans="1:42" ht="14.25" hidden="1" customHeight="1">
      <c r="A95" s="793" t="s">
        <v>698</v>
      </c>
      <c r="B95" s="790" t="s">
        <v>699</v>
      </c>
      <c r="C95" s="761" t="s">
        <v>700</v>
      </c>
      <c r="D95" s="761"/>
      <c r="E95" s="784"/>
      <c r="F95" s="785"/>
      <c r="G95" s="794" t="str">
        <f>IF(OR(E95="",E96=""),"",IF(E95=E96,"ＯＫ",""))</f>
        <v/>
      </c>
      <c r="H95" s="418"/>
      <c r="I95" s="422"/>
      <c r="J95" s="297"/>
      <c r="K95" s="297"/>
      <c r="L95" s="297"/>
      <c r="M95" s="297"/>
      <c r="N95" s="310"/>
      <c r="O95" s="297" t="s">
        <v>701</v>
      </c>
      <c r="P95" s="297"/>
      <c r="Q95" s="297"/>
      <c r="R95" s="297"/>
      <c r="S95" s="308"/>
      <c r="T95" s="297"/>
      <c r="U95" s="297"/>
      <c r="V95" s="297"/>
      <c r="W95" s="297"/>
      <c r="X95" s="297"/>
      <c r="Y95" s="297"/>
      <c r="Z95" s="297"/>
      <c r="AA95" s="297"/>
      <c r="AB95" s="296"/>
      <c r="AC95" s="296"/>
      <c r="AD95" s="296"/>
      <c r="AE95" s="296"/>
      <c r="AF95" s="296"/>
      <c r="AG95" s="296"/>
      <c r="AH95" s="296"/>
      <c r="AI95" s="296"/>
      <c r="AJ95" s="296"/>
      <c r="AK95" s="296"/>
      <c r="AL95" s="296"/>
      <c r="AM95" s="296"/>
      <c r="AN95" s="296"/>
      <c r="AO95" s="296"/>
      <c r="AP95" s="296"/>
    </row>
    <row r="96" spans="1:42" ht="14.25" hidden="1" customHeight="1">
      <c r="A96" s="778"/>
      <c r="B96" s="759"/>
      <c r="C96" s="761"/>
      <c r="D96" s="761"/>
      <c r="E96" s="784"/>
      <c r="F96" s="785"/>
      <c r="G96" s="783"/>
      <c r="H96" s="306"/>
      <c r="I96" s="297"/>
      <c r="J96" s="297"/>
      <c r="K96" s="297"/>
      <c r="L96" s="297"/>
      <c r="M96" s="297"/>
      <c r="N96" s="310"/>
      <c r="O96" s="297" t="s">
        <v>702</v>
      </c>
      <c r="P96" s="297"/>
      <c r="Q96" s="297"/>
      <c r="R96" s="297"/>
      <c r="S96" s="308"/>
      <c r="T96" s="297"/>
      <c r="U96" s="297"/>
      <c r="V96" s="297"/>
      <c r="W96" s="297"/>
      <c r="X96" s="297"/>
      <c r="Y96" s="297"/>
      <c r="Z96" s="297"/>
      <c r="AA96" s="297"/>
      <c r="AB96" s="296"/>
      <c r="AC96" s="296"/>
      <c r="AD96" s="296"/>
      <c r="AE96" s="296"/>
      <c r="AF96" s="296"/>
      <c r="AG96" s="296"/>
      <c r="AH96" s="296"/>
      <c r="AI96" s="296"/>
      <c r="AJ96" s="296"/>
      <c r="AK96" s="296"/>
      <c r="AL96" s="296"/>
      <c r="AM96" s="296"/>
      <c r="AN96" s="296"/>
      <c r="AO96" s="296"/>
      <c r="AP96" s="296"/>
    </row>
    <row r="97" spans="1:42" ht="13.5" hidden="1" customHeight="1">
      <c r="A97" s="778"/>
      <c r="B97" s="759"/>
      <c r="C97" s="786" t="s">
        <v>703</v>
      </c>
      <c r="D97" s="786"/>
      <c r="E97" s="791"/>
      <c r="F97" s="792"/>
      <c r="G97" s="782" t="str">
        <f>IF(OR(E97="",E98=""),"",IF(E97=E98,"ＯＫ",""))</f>
        <v/>
      </c>
      <c r="H97" s="306"/>
      <c r="I97" s="297"/>
      <c r="J97" s="297"/>
      <c r="K97" s="297"/>
      <c r="L97" s="297"/>
      <c r="M97" s="297"/>
      <c r="N97" s="310"/>
      <c r="O97" s="297" t="s">
        <v>704</v>
      </c>
      <c r="P97" s="297"/>
      <c r="Q97" s="297"/>
      <c r="R97" s="297"/>
      <c r="S97" s="308"/>
      <c r="T97" s="297"/>
      <c r="U97" s="297"/>
      <c r="V97" s="297"/>
      <c r="W97" s="297"/>
      <c r="X97" s="297"/>
      <c r="Y97" s="297"/>
      <c r="Z97" s="297"/>
      <c r="AA97" s="297"/>
      <c r="AB97" s="296"/>
      <c r="AC97" s="296"/>
      <c r="AD97" s="296"/>
      <c r="AE97" s="296"/>
      <c r="AF97" s="296"/>
      <c r="AG97" s="296"/>
      <c r="AH97" s="296"/>
      <c r="AI97" s="296"/>
      <c r="AJ97" s="296"/>
      <c r="AK97" s="296"/>
      <c r="AL97" s="296"/>
      <c r="AM97" s="296"/>
      <c r="AN97" s="296"/>
      <c r="AO97" s="296"/>
      <c r="AP97" s="296"/>
    </row>
    <row r="98" spans="1:42" ht="14.25" hidden="1" customHeight="1">
      <c r="A98" s="778"/>
      <c r="B98" s="759"/>
      <c r="C98" s="786"/>
      <c r="D98" s="786"/>
      <c r="E98" s="791"/>
      <c r="F98" s="792"/>
      <c r="G98" s="783"/>
      <c r="H98" s="306"/>
      <c r="I98" s="297"/>
      <c r="J98" s="297"/>
      <c r="K98" s="297"/>
      <c r="L98" s="297"/>
      <c r="M98" s="297"/>
      <c r="N98" s="310"/>
      <c r="O98" s="297" t="s">
        <v>705</v>
      </c>
      <c r="P98" s="297"/>
      <c r="Q98" s="297"/>
      <c r="R98" s="297"/>
      <c r="S98" s="308"/>
      <c r="T98" s="297"/>
      <c r="U98" s="297"/>
      <c r="V98" s="297"/>
      <c r="W98" s="297"/>
      <c r="X98" s="297"/>
      <c r="Y98" s="297"/>
      <c r="Z98" s="297"/>
      <c r="AA98" s="297"/>
      <c r="AB98" s="296"/>
      <c r="AC98" s="296"/>
      <c r="AD98" s="296"/>
      <c r="AE98" s="296"/>
      <c r="AF98" s="296"/>
      <c r="AG98" s="296"/>
      <c r="AH98" s="296"/>
      <c r="AI98" s="296"/>
      <c r="AJ98" s="296"/>
      <c r="AK98" s="296"/>
      <c r="AL98" s="296"/>
      <c r="AM98" s="296"/>
      <c r="AN98" s="296"/>
      <c r="AO98" s="296"/>
      <c r="AP98" s="296"/>
    </row>
    <row r="99" spans="1:42" ht="14.25" hidden="1" customHeight="1">
      <c r="A99" s="778"/>
      <c r="B99" s="759"/>
      <c r="C99" s="761" t="s">
        <v>706</v>
      </c>
      <c r="D99" s="761"/>
      <c r="E99" s="784"/>
      <c r="F99" s="785"/>
      <c r="G99" s="782" t="str">
        <f>IF(OR(E99="",E100=""),"",IF(E99=E100,"ＯＫ",""))</f>
        <v/>
      </c>
      <c r="H99" s="306"/>
      <c r="I99" s="306"/>
      <c r="J99" s="297"/>
      <c r="K99" s="297"/>
      <c r="L99" s="297"/>
      <c r="M99" s="297"/>
      <c r="N99" s="310"/>
      <c r="O99" s="297" t="s">
        <v>663</v>
      </c>
      <c r="P99" s="297"/>
      <c r="Q99" s="297"/>
      <c r="R99" s="297"/>
      <c r="S99" s="308"/>
      <c r="T99" s="297"/>
      <c r="U99" s="297"/>
      <c r="V99" s="297"/>
      <c r="W99" s="297"/>
      <c r="X99" s="297"/>
      <c r="Y99" s="297"/>
      <c r="Z99" s="297"/>
      <c r="AA99" s="297"/>
      <c r="AB99" s="296"/>
      <c r="AC99" s="296"/>
      <c r="AD99" s="296"/>
      <c r="AE99" s="296"/>
      <c r="AF99" s="296"/>
      <c r="AG99" s="296"/>
      <c r="AH99" s="296"/>
      <c r="AI99" s="296"/>
      <c r="AJ99" s="296"/>
      <c r="AK99" s="296"/>
      <c r="AL99" s="296"/>
      <c r="AM99" s="296"/>
      <c r="AN99" s="296"/>
      <c r="AO99" s="296"/>
      <c r="AP99" s="296"/>
    </row>
    <row r="100" spans="1:42" ht="14.25" hidden="1" customHeight="1">
      <c r="A100" s="778"/>
      <c r="B100" s="759"/>
      <c r="C100" s="761"/>
      <c r="D100" s="761"/>
      <c r="E100" s="784"/>
      <c r="F100" s="785"/>
      <c r="G100" s="783"/>
      <c r="H100" s="306"/>
      <c r="I100" s="297"/>
      <c r="J100" s="297"/>
      <c r="K100" s="297"/>
      <c r="L100" s="297"/>
      <c r="M100" s="297"/>
      <c r="N100" s="310"/>
      <c r="O100" s="297"/>
      <c r="P100" s="297"/>
      <c r="Q100" s="297"/>
      <c r="R100" s="297"/>
      <c r="S100" s="308"/>
      <c r="T100" s="297"/>
      <c r="U100" s="297"/>
      <c r="V100" s="297"/>
      <c r="W100" s="297"/>
      <c r="X100" s="297"/>
      <c r="Y100" s="297"/>
      <c r="Z100" s="297"/>
      <c r="AA100" s="297"/>
      <c r="AB100" s="296"/>
      <c r="AC100" s="296"/>
      <c r="AD100" s="296"/>
      <c r="AE100" s="296"/>
      <c r="AF100" s="296"/>
      <c r="AG100" s="296"/>
      <c r="AH100" s="296"/>
      <c r="AI100" s="296"/>
      <c r="AJ100" s="296"/>
      <c r="AK100" s="296"/>
      <c r="AL100" s="296"/>
      <c r="AM100" s="296"/>
      <c r="AN100" s="296"/>
      <c r="AO100" s="296"/>
      <c r="AP100" s="296"/>
    </row>
    <row r="101" spans="1:42" ht="13.5" hidden="1" customHeight="1">
      <c r="A101" s="778"/>
      <c r="B101" s="759"/>
      <c r="C101" s="761" t="s">
        <v>707</v>
      </c>
      <c r="D101" s="761"/>
      <c r="E101" s="784"/>
      <c r="F101" s="785"/>
      <c r="G101" s="782" t="str">
        <f>IF(OR(E101="",E102=""),"",IF(E101=E102,"ＯＫ",""))</f>
        <v/>
      </c>
      <c r="H101" s="306"/>
      <c r="I101" s="297"/>
      <c r="J101" s="297"/>
      <c r="K101" s="297"/>
      <c r="L101" s="297"/>
      <c r="M101" s="297"/>
      <c r="N101" s="297" t="s">
        <v>708</v>
      </c>
      <c r="O101" s="297" t="s">
        <v>708</v>
      </c>
      <c r="P101" s="297"/>
      <c r="Q101" s="297"/>
      <c r="R101" s="297"/>
      <c r="S101" s="308"/>
      <c r="T101" s="297"/>
      <c r="U101" s="297"/>
      <c r="V101" s="297"/>
      <c r="W101" s="297"/>
      <c r="X101" s="297"/>
      <c r="Y101" s="297"/>
      <c r="Z101" s="297"/>
      <c r="AA101" s="297"/>
      <c r="AB101" s="296"/>
      <c r="AC101" s="296"/>
      <c r="AD101" s="296"/>
      <c r="AE101" s="296"/>
      <c r="AF101" s="296"/>
      <c r="AG101" s="296"/>
      <c r="AH101" s="296"/>
      <c r="AI101" s="296"/>
      <c r="AJ101" s="296"/>
      <c r="AK101" s="296"/>
      <c r="AL101" s="296"/>
      <c r="AM101" s="296"/>
      <c r="AN101" s="296"/>
      <c r="AO101" s="296"/>
      <c r="AP101" s="296"/>
    </row>
    <row r="102" spans="1:42" ht="14.25" hidden="1" customHeight="1">
      <c r="A102" s="778"/>
      <c r="B102" s="759"/>
      <c r="C102" s="761"/>
      <c r="D102" s="761"/>
      <c r="E102" s="784"/>
      <c r="F102" s="785"/>
      <c r="G102" s="783"/>
      <c r="H102" s="306"/>
      <c r="I102" s="297"/>
      <c r="J102" s="297"/>
      <c r="K102" s="297"/>
      <c r="L102" s="297"/>
      <c r="M102" s="297"/>
      <c r="N102" s="297" t="s">
        <v>1184</v>
      </c>
      <c r="O102" s="297" t="s">
        <v>709</v>
      </c>
      <c r="P102" s="297"/>
      <c r="Q102" s="297"/>
      <c r="R102" s="297"/>
      <c r="S102" s="308"/>
      <c r="T102" s="297"/>
      <c r="U102" s="297"/>
      <c r="V102" s="297"/>
      <c r="W102" s="297"/>
      <c r="X102" s="297"/>
      <c r="Y102" s="297"/>
      <c r="Z102" s="297"/>
      <c r="AA102" s="297"/>
      <c r="AB102" s="296"/>
      <c r="AC102" s="296"/>
      <c r="AD102" s="296"/>
      <c r="AE102" s="296"/>
      <c r="AF102" s="296"/>
      <c r="AG102" s="296"/>
      <c r="AH102" s="296"/>
      <c r="AI102" s="296"/>
      <c r="AJ102" s="296"/>
      <c r="AK102" s="296"/>
      <c r="AL102" s="296"/>
      <c r="AM102" s="296"/>
      <c r="AN102" s="296"/>
      <c r="AO102" s="296"/>
      <c r="AP102" s="296"/>
    </row>
    <row r="103" spans="1:42" ht="13.5" hidden="1" customHeight="1">
      <c r="A103" s="778"/>
      <c r="B103" s="759"/>
      <c r="C103" s="761" t="s">
        <v>710</v>
      </c>
      <c r="D103" s="761"/>
      <c r="E103" s="784"/>
      <c r="F103" s="785"/>
      <c r="G103" s="782" t="str">
        <f>IF(OR(E103="",E104=""),"",IF(E103=E104,"ＯＫ",""))</f>
        <v/>
      </c>
      <c r="H103" s="306"/>
      <c r="I103" s="297"/>
      <c r="J103" s="297"/>
      <c r="K103" s="297"/>
      <c r="L103" s="297"/>
      <c r="M103" s="297"/>
      <c r="N103" s="297" t="s">
        <v>709</v>
      </c>
      <c r="O103" s="297" t="s">
        <v>711</v>
      </c>
      <c r="P103" s="297"/>
      <c r="Q103" s="297"/>
      <c r="R103" s="297"/>
      <c r="S103" s="308"/>
      <c r="T103" s="297"/>
      <c r="U103" s="297"/>
      <c r="V103" s="297"/>
      <c r="W103" s="297"/>
      <c r="X103" s="297"/>
      <c r="Y103" s="297"/>
      <c r="Z103" s="297"/>
      <c r="AA103" s="297"/>
      <c r="AB103" s="296"/>
      <c r="AC103" s="296"/>
      <c r="AD103" s="296"/>
      <c r="AE103" s="296"/>
      <c r="AF103" s="296"/>
      <c r="AG103" s="296"/>
      <c r="AH103" s="296"/>
      <c r="AI103" s="296"/>
      <c r="AJ103" s="296"/>
      <c r="AK103" s="296"/>
      <c r="AL103" s="296"/>
      <c r="AM103" s="296"/>
      <c r="AN103" s="296"/>
      <c r="AO103" s="296"/>
      <c r="AP103" s="296"/>
    </row>
    <row r="104" spans="1:42" ht="14.25" hidden="1" customHeight="1">
      <c r="A104" s="778"/>
      <c r="B104" s="759"/>
      <c r="C104" s="761"/>
      <c r="D104" s="761"/>
      <c r="E104" s="784"/>
      <c r="F104" s="785"/>
      <c r="G104" s="783"/>
      <c r="H104" s="306"/>
      <c r="I104" s="297"/>
      <c r="J104" s="297"/>
      <c r="K104" s="297"/>
      <c r="L104" s="297"/>
      <c r="M104" s="297"/>
      <c r="N104" s="297" t="s">
        <v>711</v>
      </c>
      <c r="O104" s="297" t="s">
        <v>712</v>
      </c>
      <c r="P104" s="297"/>
      <c r="Q104" s="297"/>
      <c r="R104" s="297"/>
      <c r="S104" s="308"/>
      <c r="T104" s="297"/>
      <c r="U104" s="297"/>
      <c r="V104" s="297"/>
      <c r="W104" s="297"/>
      <c r="X104" s="297"/>
      <c r="Y104" s="297"/>
      <c r="Z104" s="297"/>
      <c r="AA104" s="297"/>
      <c r="AB104" s="296"/>
      <c r="AC104" s="296"/>
      <c r="AD104" s="296"/>
      <c r="AE104" s="296"/>
      <c r="AF104" s="296"/>
      <c r="AG104" s="296"/>
      <c r="AH104" s="296"/>
      <c r="AI104" s="296"/>
      <c r="AJ104" s="296"/>
      <c r="AK104" s="296"/>
      <c r="AL104" s="296"/>
      <c r="AM104" s="296"/>
      <c r="AN104" s="296"/>
      <c r="AO104" s="296"/>
      <c r="AP104" s="296"/>
    </row>
    <row r="105" spans="1:42" ht="14.25" hidden="1" customHeight="1">
      <c r="A105" s="778"/>
      <c r="B105" s="759"/>
      <c r="C105" s="761" t="s">
        <v>713</v>
      </c>
      <c r="D105" s="761"/>
      <c r="E105" s="784"/>
      <c r="F105" s="785"/>
      <c r="G105" s="782" t="str">
        <f>IF(OR(E105="",E106=""),"",IF(E105=E106,"ＯＫ",""))</f>
        <v/>
      </c>
      <c r="H105" s="306"/>
      <c r="I105" s="297"/>
      <c r="J105" s="297"/>
      <c r="K105" s="297"/>
      <c r="L105" s="297"/>
      <c r="M105" s="297"/>
      <c r="N105" s="297" t="s">
        <v>712</v>
      </c>
      <c r="O105" s="297"/>
      <c r="P105" s="297"/>
      <c r="Q105" s="297"/>
      <c r="R105" s="297"/>
      <c r="S105" s="308"/>
      <c r="T105" s="297"/>
      <c r="U105" s="297"/>
      <c r="V105" s="297"/>
      <c r="W105" s="297"/>
      <c r="X105" s="297"/>
      <c r="Y105" s="297"/>
      <c r="Z105" s="297"/>
      <c r="AA105" s="297"/>
      <c r="AB105" s="296"/>
      <c r="AC105" s="296"/>
      <c r="AD105" s="296"/>
      <c r="AE105" s="296"/>
      <c r="AF105" s="296"/>
      <c r="AG105" s="296"/>
      <c r="AH105" s="296"/>
      <c r="AI105" s="296"/>
      <c r="AJ105" s="296"/>
      <c r="AK105" s="296"/>
      <c r="AL105" s="296"/>
      <c r="AM105" s="296"/>
      <c r="AN105" s="296"/>
      <c r="AO105" s="296"/>
      <c r="AP105" s="296"/>
    </row>
    <row r="106" spans="1:42" ht="14.25" hidden="1" customHeight="1">
      <c r="A106" s="778"/>
      <c r="B106" s="759"/>
      <c r="C106" s="761"/>
      <c r="D106" s="761"/>
      <c r="E106" s="784"/>
      <c r="F106" s="785"/>
      <c r="G106" s="783"/>
      <c r="H106" s="306"/>
      <c r="I106" s="297"/>
      <c r="J106" s="297"/>
      <c r="K106" s="297"/>
      <c r="L106" s="297"/>
      <c r="M106" s="297"/>
      <c r="N106" s="310"/>
      <c r="O106" s="297" t="s">
        <v>643</v>
      </c>
      <c r="P106" s="297"/>
      <c r="Q106" s="297"/>
      <c r="R106" s="297"/>
      <c r="S106" s="308"/>
      <c r="T106" s="297"/>
      <c r="U106" s="297"/>
      <c r="V106" s="297"/>
      <c r="W106" s="297"/>
      <c r="X106" s="297"/>
      <c r="Y106" s="297"/>
      <c r="Z106" s="297"/>
      <c r="AA106" s="297"/>
      <c r="AB106" s="296"/>
      <c r="AC106" s="296"/>
      <c r="AD106" s="296"/>
      <c r="AE106" s="296"/>
      <c r="AF106" s="296"/>
      <c r="AG106" s="296"/>
      <c r="AH106" s="296"/>
      <c r="AI106" s="296"/>
      <c r="AJ106" s="296"/>
      <c r="AK106" s="296"/>
      <c r="AL106" s="296"/>
      <c r="AM106" s="296"/>
      <c r="AN106" s="296"/>
      <c r="AO106" s="296"/>
      <c r="AP106" s="296"/>
    </row>
    <row r="107" spans="1:42" ht="14.25" hidden="1" customHeight="1">
      <c r="A107" s="778"/>
      <c r="B107" s="759"/>
      <c r="C107" s="761" t="s">
        <v>714</v>
      </c>
      <c r="D107" s="761"/>
      <c r="E107" s="784"/>
      <c r="F107" s="785"/>
      <c r="G107" s="782" t="str">
        <f>IF(OR(E107="",E108=""),"",IF(E107=E108,"ＯＫ",""))</f>
        <v/>
      </c>
      <c r="H107" s="306"/>
      <c r="I107" s="297"/>
      <c r="J107" s="297"/>
      <c r="K107" s="297"/>
      <c r="L107" s="297"/>
      <c r="M107" s="297"/>
      <c r="N107" s="310"/>
      <c r="O107" s="297" t="s">
        <v>715</v>
      </c>
      <c r="P107" s="297"/>
      <c r="Q107" s="297"/>
      <c r="R107" s="297"/>
      <c r="S107" s="308"/>
      <c r="T107" s="297"/>
      <c r="U107" s="297"/>
      <c r="V107" s="297"/>
      <c r="W107" s="297"/>
      <c r="X107" s="297"/>
      <c r="Y107" s="297"/>
      <c r="Z107" s="297"/>
      <c r="AA107" s="297"/>
      <c r="AB107" s="296"/>
      <c r="AC107" s="296"/>
      <c r="AD107" s="296"/>
      <c r="AE107" s="296"/>
      <c r="AF107" s="296"/>
      <c r="AG107" s="296"/>
      <c r="AH107" s="296"/>
      <c r="AI107" s="296"/>
      <c r="AJ107" s="296"/>
      <c r="AK107" s="296"/>
      <c r="AL107" s="296"/>
      <c r="AM107" s="296"/>
      <c r="AN107" s="296"/>
      <c r="AO107" s="296"/>
      <c r="AP107" s="296"/>
    </row>
    <row r="108" spans="1:42" ht="14.25" hidden="1" customHeight="1">
      <c r="A108" s="778"/>
      <c r="B108" s="759"/>
      <c r="C108" s="761"/>
      <c r="D108" s="761"/>
      <c r="E108" s="784"/>
      <c r="F108" s="785"/>
      <c r="G108" s="783"/>
      <c r="H108" s="306"/>
      <c r="I108" s="297"/>
      <c r="J108" s="297"/>
      <c r="K108" s="297"/>
      <c r="L108" s="297"/>
      <c r="M108" s="297"/>
      <c r="N108" s="310"/>
      <c r="O108" s="297" t="s">
        <v>716</v>
      </c>
      <c r="P108" s="297"/>
      <c r="Q108" s="297"/>
      <c r="R108" s="297"/>
      <c r="S108" s="308"/>
      <c r="T108" s="297"/>
      <c r="U108" s="297"/>
      <c r="V108" s="297"/>
      <c r="W108" s="297"/>
      <c r="X108" s="297"/>
      <c r="Y108" s="297"/>
      <c r="Z108" s="297"/>
      <c r="AA108" s="297"/>
      <c r="AB108" s="296"/>
      <c r="AC108" s="296"/>
      <c r="AD108" s="296"/>
      <c r="AE108" s="296"/>
      <c r="AF108" s="296"/>
      <c r="AG108" s="296"/>
      <c r="AH108" s="296"/>
      <c r="AI108" s="296"/>
      <c r="AJ108" s="296"/>
      <c r="AK108" s="296"/>
      <c r="AL108" s="296"/>
      <c r="AM108" s="296"/>
      <c r="AN108" s="296"/>
      <c r="AO108" s="296"/>
      <c r="AP108" s="296"/>
    </row>
    <row r="109" spans="1:42" ht="14.25" hidden="1" customHeight="1">
      <c r="A109" s="778"/>
      <c r="B109" s="759"/>
      <c r="C109" s="761" t="s">
        <v>717</v>
      </c>
      <c r="D109" s="761"/>
      <c r="E109" s="784"/>
      <c r="F109" s="785"/>
      <c r="G109" s="782" t="str">
        <f>IF(OR(E109="",E110=""),"",IF(E109=E110,"ＯＫ",""))</f>
        <v/>
      </c>
      <c r="H109" s="306"/>
      <c r="I109" s="297"/>
      <c r="J109" s="297"/>
      <c r="K109" s="297"/>
      <c r="L109" s="297"/>
      <c r="M109" s="297"/>
      <c r="N109" s="310"/>
      <c r="O109" s="297" t="s">
        <v>663</v>
      </c>
      <c r="P109" s="297"/>
      <c r="Q109" s="297"/>
      <c r="R109" s="297"/>
      <c r="S109" s="308"/>
      <c r="T109" s="297"/>
      <c r="U109" s="297"/>
      <c r="V109" s="297"/>
      <c r="W109" s="297"/>
      <c r="X109" s="297"/>
      <c r="Y109" s="297"/>
      <c r="Z109" s="297"/>
      <c r="AA109" s="297"/>
      <c r="AB109" s="296"/>
      <c r="AC109" s="296"/>
      <c r="AD109" s="296"/>
      <c r="AE109" s="296"/>
      <c r="AF109" s="296"/>
      <c r="AG109" s="296"/>
      <c r="AH109" s="296"/>
      <c r="AI109" s="296"/>
      <c r="AJ109" s="296"/>
      <c r="AK109" s="296"/>
      <c r="AL109" s="296"/>
      <c r="AM109" s="296"/>
      <c r="AN109" s="296"/>
      <c r="AO109" s="296"/>
      <c r="AP109" s="296"/>
    </row>
    <row r="110" spans="1:42" ht="14.25" hidden="1" customHeight="1">
      <c r="A110" s="778"/>
      <c r="B110" s="759"/>
      <c r="C110" s="761"/>
      <c r="D110" s="761"/>
      <c r="E110" s="784"/>
      <c r="F110" s="785"/>
      <c r="G110" s="783"/>
      <c r="H110" s="306"/>
      <c r="I110" s="297"/>
      <c r="J110" s="297"/>
      <c r="K110" s="297"/>
      <c r="L110" s="297"/>
      <c r="M110" s="297"/>
      <c r="N110" s="310"/>
      <c r="O110" s="297"/>
      <c r="P110" s="297"/>
      <c r="Q110" s="297"/>
      <c r="R110" s="297"/>
      <c r="S110" s="308"/>
      <c r="T110" s="297"/>
      <c r="U110" s="297"/>
      <c r="V110" s="297"/>
      <c r="W110" s="297"/>
      <c r="X110" s="297"/>
      <c r="Y110" s="297"/>
      <c r="Z110" s="297"/>
      <c r="AA110" s="297"/>
      <c r="AB110" s="296"/>
      <c r="AC110" s="296"/>
      <c r="AD110" s="296"/>
      <c r="AE110" s="296"/>
      <c r="AF110" s="296"/>
      <c r="AG110" s="296"/>
      <c r="AH110" s="296"/>
      <c r="AI110" s="296"/>
      <c r="AJ110" s="296"/>
      <c r="AK110" s="296"/>
      <c r="AL110" s="296"/>
      <c r="AM110" s="296"/>
      <c r="AN110" s="296"/>
      <c r="AO110" s="296"/>
      <c r="AP110" s="296"/>
    </row>
    <row r="111" spans="1:42" ht="14.25" hidden="1" customHeight="1">
      <c r="A111" s="778"/>
      <c r="B111" s="759"/>
      <c r="C111" s="786" t="s">
        <v>718</v>
      </c>
      <c r="D111" s="786"/>
      <c r="E111" s="787"/>
      <c r="F111" s="788"/>
      <c r="G111" s="782" t="str">
        <f>IF(OR(E111="",E112=""),"",IF(E111=E112,"ＯＫ",""))</f>
        <v/>
      </c>
      <c r="H111" s="306"/>
      <c r="I111" s="297"/>
      <c r="J111" s="297"/>
      <c r="K111" s="297"/>
      <c r="L111" s="297"/>
      <c r="M111" s="297"/>
      <c r="N111" s="310"/>
      <c r="O111" s="297" t="s">
        <v>719</v>
      </c>
      <c r="P111" s="297"/>
      <c r="Q111" s="297"/>
      <c r="R111" s="297"/>
      <c r="S111" s="308"/>
      <c r="T111" s="297"/>
      <c r="U111" s="297"/>
      <c r="V111" s="297"/>
      <c r="W111" s="297"/>
      <c r="X111" s="297"/>
      <c r="Y111" s="297"/>
      <c r="Z111" s="297"/>
      <c r="AA111" s="297"/>
      <c r="AB111" s="296"/>
      <c r="AC111" s="296"/>
      <c r="AD111" s="296"/>
      <c r="AE111" s="296"/>
      <c r="AF111" s="296"/>
      <c r="AG111" s="296"/>
      <c r="AH111" s="296"/>
      <c r="AI111" s="296"/>
      <c r="AJ111" s="296"/>
      <c r="AK111" s="296"/>
      <c r="AL111" s="296"/>
      <c r="AM111" s="296"/>
      <c r="AN111" s="296"/>
      <c r="AO111" s="296"/>
      <c r="AP111" s="296"/>
    </row>
    <row r="112" spans="1:42" ht="14.25" hidden="1" customHeight="1">
      <c r="A112" s="778"/>
      <c r="B112" s="759"/>
      <c r="C112" s="786"/>
      <c r="D112" s="786"/>
      <c r="E112" s="787"/>
      <c r="F112" s="788"/>
      <c r="G112" s="783"/>
      <c r="H112" s="306"/>
      <c r="I112" s="297"/>
      <c r="J112" s="297"/>
      <c r="K112" s="297"/>
      <c r="L112" s="297"/>
      <c r="M112" s="297"/>
      <c r="N112" s="310"/>
      <c r="O112" s="297" t="s">
        <v>720</v>
      </c>
      <c r="P112" s="297"/>
      <c r="Q112" s="297"/>
      <c r="R112" s="297"/>
      <c r="S112" s="308"/>
      <c r="T112" s="297"/>
      <c r="U112" s="297"/>
      <c r="V112" s="297"/>
      <c r="W112" s="297"/>
      <c r="X112" s="297"/>
      <c r="Y112" s="297"/>
      <c r="Z112" s="297"/>
      <c r="AA112" s="297"/>
      <c r="AB112" s="296"/>
      <c r="AC112" s="296"/>
      <c r="AD112" s="296"/>
      <c r="AE112" s="296"/>
      <c r="AF112" s="296"/>
      <c r="AG112" s="296"/>
      <c r="AH112" s="296"/>
      <c r="AI112" s="296"/>
      <c r="AJ112" s="296"/>
      <c r="AK112" s="296"/>
      <c r="AL112" s="296"/>
      <c r="AM112" s="296"/>
      <c r="AN112" s="296"/>
      <c r="AO112" s="296"/>
      <c r="AP112" s="296"/>
    </row>
    <row r="113" spans="1:42" ht="14.25" hidden="1" customHeight="1">
      <c r="A113" s="778"/>
      <c r="B113" s="759"/>
      <c r="C113" s="761" t="s">
        <v>721</v>
      </c>
      <c r="D113" s="761"/>
      <c r="E113" s="784"/>
      <c r="F113" s="785"/>
      <c r="G113" s="782" t="str">
        <f>IF(OR(E113="",E114=""),"",IF(E113=E114,"ＯＫ",""))</f>
        <v/>
      </c>
      <c r="H113" s="306"/>
      <c r="I113" s="297"/>
      <c r="J113" s="297"/>
      <c r="K113" s="297"/>
      <c r="L113" s="297"/>
      <c r="M113" s="297"/>
      <c r="N113" s="310"/>
      <c r="O113" s="297" t="s">
        <v>722</v>
      </c>
      <c r="P113" s="297"/>
      <c r="Q113" s="297"/>
      <c r="R113" s="297"/>
      <c r="S113" s="308"/>
      <c r="T113" s="297"/>
      <c r="U113" s="297"/>
      <c r="V113" s="297"/>
      <c r="W113" s="297"/>
      <c r="X113" s="297"/>
      <c r="Y113" s="297"/>
      <c r="Z113" s="297"/>
      <c r="AA113" s="297"/>
      <c r="AB113" s="296"/>
      <c r="AC113" s="296"/>
      <c r="AD113" s="296"/>
      <c r="AE113" s="296"/>
      <c r="AF113" s="296"/>
      <c r="AG113" s="296"/>
      <c r="AH113" s="296"/>
      <c r="AI113" s="296"/>
      <c r="AJ113" s="296"/>
      <c r="AK113" s="296"/>
      <c r="AL113" s="296"/>
      <c r="AM113" s="296"/>
      <c r="AN113" s="296"/>
      <c r="AO113" s="296"/>
      <c r="AP113" s="296"/>
    </row>
    <row r="114" spans="1:42" ht="14.25" hidden="1" customHeight="1" thickBot="1">
      <c r="A114" s="789"/>
      <c r="B114" s="759"/>
      <c r="C114" s="761"/>
      <c r="D114" s="761"/>
      <c r="E114" s="784"/>
      <c r="F114" s="785"/>
      <c r="G114" s="783"/>
      <c r="H114" s="306"/>
      <c r="I114" s="297"/>
      <c r="J114" s="297"/>
      <c r="K114" s="297"/>
      <c r="L114" s="297"/>
      <c r="M114" s="297"/>
      <c r="N114" s="310"/>
      <c r="O114" s="297" t="s">
        <v>723</v>
      </c>
      <c r="P114" s="297"/>
      <c r="Q114" s="297"/>
      <c r="R114" s="297"/>
      <c r="S114" s="308"/>
      <c r="T114" s="297"/>
      <c r="U114" s="297"/>
      <c r="V114" s="297"/>
      <c r="W114" s="297"/>
      <c r="X114" s="297"/>
      <c r="Y114" s="297"/>
      <c r="Z114" s="297"/>
      <c r="AA114" s="297"/>
      <c r="AB114" s="296"/>
      <c r="AC114" s="296"/>
      <c r="AD114" s="296"/>
      <c r="AE114" s="296"/>
      <c r="AF114" s="296"/>
      <c r="AG114" s="296"/>
      <c r="AH114" s="296"/>
      <c r="AI114" s="296"/>
      <c r="AJ114" s="296"/>
      <c r="AK114" s="296"/>
      <c r="AL114" s="296"/>
      <c r="AM114" s="296"/>
      <c r="AN114" s="296"/>
      <c r="AO114" s="296"/>
      <c r="AP114" s="296"/>
    </row>
    <row r="115" spans="1:42" ht="14.25" hidden="1" customHeight="1">
      <c r="A115" s="777" t="s">
        <v>698</v>
      </c>
      <c r="B115" s="790" t="s">
        <v>724</v>
      </c>
      <c r="C115" s="761" t="s">
        <v>700</v>
      </c>
      <c r="D115" s="761"/>
      <c r="E115" s="784"/>
      <c r="F115" s="785"/>
      <c r="G115" s="782" t="str">
        <f>IF(OR(E115="",E116=""),"",IF(E115=E116,"ＯＫ",""))</f>
        <v/>
      </c>
      <c r="H115" s="306"/>
      <c r="I115" s="297"/>
      <c r="J115" s="297"/>
      <c r="K115" s="297"/>
      <c r="L115" s="297"/>
      <c r="M115" s="297"/>
      <c r="N115" s="310"/>
      <c r="O115" s="297" t="s">
        <v>725</v>
      </c>
      <c r="P115" s="297"/>
      <c r="Q115" s="297"/>
      <c r="R115" s="297"/>
      <c r="S115" s="308"/>
      <c r="T115" s="297"/>
      <c r="U115" s="297"/>
      <c r="V115" s="297"/>
      <c r="W115" s="297"/>
      <c r="X115" s="297"/>
      <c r="Y115" s="297"/>
      <c r="Z115" s="297"/>
      <c r="AA115" s="297"/>
      <c r="AB115" s="296"/>
      <c r="AC115" s="296"/>
      <c r="AD115" s="296"/>
      <c r="AE115" s="296"/>
      <c r="AF115" s="296"/>
      <c r="AG115" s="296"/>
      <c r="AH115" s="296"/>
      <c r="AI115" s="296"/>
      <c r="AJ115" s="296"/>
      <c r="AK115" s="296"/>
      <c r="AL115" s="296"/>
      <c r="AM115" s="296"/>
      <c r="AN115" s="296"/>
      <c r="AO115" s="296"/>
      <c r="AP115" s="296"/>
    </row>
    <row r="116" spans="1:42" ht="14.25" hidden="1" customHeight="1">
      <c r="A116" s="778"/>
      <c r="B116" s="759"/>
      <c r="C116" s="761"/>
      <c r="D116" s="761"/>
      <c r="E116" s="784"/>
      <c r="F116" s="785"/>
      <c r="G116" s="783"/>
      <c r="H116" s="306"/>
      <c r="I116" s="297"/>
      <c r="J116" s="297"/>
      <c r="K116" s="297"/>
      <c r="L116" s="297"/>
      <c r="M116" s="297"/>
      <c r="N116" s="310"/>
      <c r="O116" s="297" t="s">
        <v>726</v>
      </c>
      <c r="P116" s="297"/>
      <c r="Q116" s="297"/>
      <c r="R116" s="297"/>
      <c r="S116" s="308"/>
      <c r="T116" s="297"/>
      <c r="U116" s="297"/>
      <c r="V116" s="297"/>
      <c r="W116" s="297"/>
      <c r="X116" s="297"/>
      <c r="Y116" s="297"/>
      <c r="Z116" s="297"/>
      <c r="AA116" s="297"/>
      <c r="AB116" s="296"/>
      <c r="AC116" s="296"/>
      <c r="AD116" s="296"/>
      <c r="AE116" s="296"/>
      <c r="AF116" s="296"/>
      <c r="AG116" s="296"/>
      <c r="AH116" s="296"/>
      <c r="AI116" s="296"/>
      <c r="AJ116" s="296"/>
      <c r="AK116" s="296"/>
      <c r="AL116" s="296"/>
      <c r="AM116" s="296"/>
      <c r="AN116" s="296"/>
      <c r="AO116" s="296"/>
      <c r="AP116" s="296"/>
    </row>
    <row r="117" spans="1:42" ht="13.5" hidden="1" customHeight="1">
      <c r="A117" s="778"/>
      <c r="B117" s="759"/>
      <c r="C117" s="786" t="s">
        <v>703</v>
      </c>
      <c r="D117" s="786"/>
      <c r="E117" s="791"/>
      <c r="F117" s="792"/>
      <c r="G117" s="782" t="str">
        <f>IF(OR(E117="",E118=""),"",IF(E117=E118,"ＯＫ",""))</f>
        <v/>
      </c>
      <c r="H117" s="306"/>
      <c r="I117" s="297"/>
      <c r="J117" s="297"/>
      <c r="K117" s="297"/>
      <c r="L117" s="297"/>
      <c r="M117" s="297"/>
      <c r="N117" s="310"/>
      <c r="O117" s="297" t="s">
        <v>727</v>
      </c>
      <c r="P117" s="297"/>
      <c r="Q117" s="297"/>
      <c r="R117" s="297"/>
      <c r="S117" s="308"/>
      <c r="T117" s="297"/>
      <c r="U117" s="297"/>
      <c r="V117" s="297"/>
      <c r="W117" s="297"/>
      <c r="X117" s="297"/>
      <c r="Y117" s="297"/>
      <c r="Z117" s="297"/>
      <c r="AA117" s="297"/>
      <c r="AB117" s="296"/>
      <c r="AC117" s="296"/>
      <c r="AD117" s="296"/>
      <c r="AE117" s="296"/>
      <c r="AF117" s="296"/>
      <c r="AG117" s="296"/>
      <c r="AH117" s="296"/>
      <c r="AI117" s="296"/>
      <c r="AJ117" s="296"/>
      <c r="AK117" s="296"/>
      <c r="AL117" s="296"/>
      <c r="AM117" s="296"/>
      <c r="AN117" s="296"/>
      <c r="AO117" s="296"/>
      <c r="AP117" s="296"/>
    </row>
    <row r="118" spans="1:42" ht="14.25" hidden="1" customHeight="1">
      <c r="A118" s="778"/>
      <c r="B118" s="759"/>
      <c r="C118" s="786"/>
      <c r="D118" s="786"/>
      <c r="E118" s="791"/>
      <c r="F118" s="792"/>
      <c r="G118" s="783"/>
      <c r="H118" s="306"/>
      <c r="I118" s="297"/>
      <c r="J118" s="297"/>
      <c r="K118" s="297"/>
      <c r="L118" s="297"/>
      <c r="M118" s="297"/>
      <c r="N118" s="310"/>
      <c r="O118" s="297" t="s">
        <v>728</v>
      </c>
      <c r="P118" s="297"/>
      <c r="Q118" s="297"/>
      <c r="R118" s="297"/>
      <c r="S118" s="308"/>
      <c r="T118" s="297"/>
      <c r="U118" s="297"/>
      <c r="V118" s="297"/>
      <c r="W118" s="297"/>
      <c r="X118" s="297"/>
      <c r="Y118" s="297"/>
      <c r="Z118" s="297"/>
      <c r="AA118" s="297"/>
      <c r="AB118" s="296"/>
      <c r="AC118" s="296"/>
      <c r="AD118" s="296"/>
      <c r="AE118" s="296"/>
      <c r="AF118" s="296"/>
      <c r="AG118" s="296"/>
      <c r="AH118" s="296"/>
      <c r="AI118" s="296"/>
      <c r="AJ118" s="296"/>
      <c r="AK118" s="296"/>
      <c r="AL118" s="296"/>
      <c r="AM118" s="296"/>
      <c r="AN118" s="296"/>
      <c r="AO118" s="296"/>
      <c r="AP118" s="296"/>
    </row>
    <row r="119" spans="1:42" ht="14.25" hidden="1" customHeight="1">
      <c r="A119" s="778"/>
      <c r="B119" s="759"/>
      <c r="C119" s="761" t="s">
        <v>706</v>
      </c>
      <c r="D119" s="761"/>
      <c r="E119" s="784"/>
      <c r="F119" s="785"/>
      <c r="G119" s="782" t="str">
        <f>IF(OR(E119="",E120=""),"",IF(E119=E120,"ＯＫ",""))</f>
        <v/>
      </c>
      <c r="H119" s="306"/>
      <c r="I119" s="297"/>
      <c r="J119" s="297"/>
      <c r="K119" s="297"/>
      <c r="L119" s="297"/>
      <c r="M119" s="297"/>
      <c r="N119" s="310"/>
      <c r="O119" s="297" t="s">
        <v>729</v>
      </c>
      <c r="P119" s="297"/>
      <c r="Q119" s="297"/>
      <c r="R119" s="297"/>
      <c r="S119" s="308"/>
      <c r="T119" s="297"/>
      <c r="U119" s="297"/>
      <c r="V119" s="297"/>
      <c r="W119" s="297"/>
      <c r="X119" s="297"/>
      <c r="Y119" s="297"/>
      <c r="Z119" s="297"/>
      <c r="AA119" s="297"/>
      <c r="AB119" s="296"/>
      <c r="AC119" s="296"/>
      <c r="AD119" s="296"/>
      <c r="AE119" s="296"/>
      <c r="AF119" s="296"/>
      <c r="AG119" s="296"/>
      <c r="AH119" s="296"/>
      <c r="AI119" s="296"/>
      <c r="AJ119" s="296"/>
      <c r="AK119" s="296"/>
      <c r="AL119" s="296"/>
      <c r="AM119" s="296"/>
      <c r="AN119" s="296"/>
      <c r="AO119" s="296"/>
      <c r="AP119" s="296"/>
    </row>
    <row r="120" spans="1:42" ht="14.25" hidden="1" customHeight="1">
      <c r="A120" s="778"/>
      <c r="B120" s="759"/>
      <c r="C120" s="761"/>
      <c r="D120" s="761"/>
      <c r="E120" s="784"/>
      <c r="F120" s="785"/>
      <c r="G120" s="783"/>
      <c r="H120" s="306"/>
      <c r="I120" s="297"/>
      <c r="J120" s="297"/>
      <c r="K120" s="297"/>
      <c r="L120" s="297"/>
      <c r="M120" s="297"/>
      <c r="N120" s="310"/>
      <c r="O120" s="297" t="s">
        <v>730</v>
      </c>
      <c r="P120" s="297"/>
      <c r="Q120" s="297"/>
      <c r="R120" s="297"/>
      <c r="S120" s="308"/>
      <c r="T120" s="297"/>
      <c r="U120" s="297"/>
      <c r="V120" s="297"/>
      <c r="W120" s="297"/>
      <c r="X120" s="297"/>
      <c r="Y120" s="297"/>
      <c r="Z120" s="297"/>
      <c r="AA120" s="297"/>
      <c r="AB120" s="296"/>
      <c r="AC120" s="296"/>
      <c r="AD120" s="296"/>
      <c r="AE120" s="296"/>
      <c r="AF120" s="296"/>
      <c r="AG120" s="296"/>
      <c r="AH120" s="296"/>
      <c r="AI120" s="296"/>
      <c r="AJ120" s="296"/>
      <c r="AK120" s="296"/>
      <c r="AL120" s="296"/>
      <c r="AM120" s="296"/>
      <c r="AN120" s="296"/>
      <c r="AO120" s="296"/>
      <c r="AP120" s="296"/>
    </row>
    <row r="121" spans="1:42" ht="13.5" hidden="1" customHeight="1">
      <c r="A121" s="778"/>
      <c r="B121" s="759"/>
      <c r="C121" s="761" t="s">
        <v>707</v>
      </c>
      <c r="D121" s="761"/>
      <c r="E121" s="784"/>
      <c r="F121" s="785"/>
      <c r="G121" s="782" t="str">
        <f>IF(OR(E121="",E122=""),"",IF(E121=E122,"ＯＫ",""))</f>
        <v/>
      </c>
      <c r="H121" s="306"/>
      <c r="I121" s="297"/>
      <c r="J121" s="297"/>
      <c r="K121" s="297"/>
      <c r="L121" s="297"/>
      <c r="M121" s="297"/>
      <c r="N121" s="310"/>
      <c r="O121" s="297" t="s">
        <v>663</v>
      </c>
      <c r="P121" s="297"/>
      <c r="Q121" s="297"/>
      <c r="R121" s="297"/>
      <c r="S121" s="308"/>
      <c r="T121" s="297"/>
      <c r="U121" s="297"/>
      <c r="V121" s="297"/>
      <c r="W121" s="297"/>
      <c r="X121" s="297"/>
      <c r="Y121" s="297"/>
      <c r="Z121" s="297"/>
      <c r="AA121" s="297"/>
      <c r="AB121" s="296"/>
      <c r="AC121" s="296"/>
      <c r="AD121" s="296"/>
      <c r="AE121" s="296"/>
      <c r="AF121" s="296"/>
      <c r="AG121" s="296"/>
      <c r="AH121" s="296"/>
      <c r="AI121" s="296"/>
      <c r="AJ121" s="296"/>
      <c r="AK121" s="296"/>
      <c r="AL121" s="296"/>
      <c r="AM121" s="296"/>
      <c r="AN121" s="296"/>
      <c r="AO121" s="296"/>
      <c r="AP121" s="296"/>
    </row>
    <row r="122" spans="1:42" ht="14.25" hidden="1" customHeight="1">
      <c r="A122" s="778"/>
      <c r="B122" s="759"/>
      <c r="C122" s="761"/>
      <c r="D122" s="761"/>
      <c r="E122" s="784"/>
      <c r="F122" s="785"/>
      <c r="G122" s="783"/>
      <c r="H122" s="306"/>
      <c r="I122" s="297"/>
      <c r="J122" s="297"/>
      <c r="K122" s="297"/>
      <c r="L122" s="297"/>
      <c r="M122" s="297"/>
      <c r="N122" s="310"/>
      <c r="O122" s="297" t="s">
        <v>731</v>
      </c>
      <c r="P122" s="297"/>
      <c r="Q122" s="297"/>
      <c r="R122" s="297"/>
      <c r="S122" s="308"/>
      <c r="T122" s="297"/>
      <c r="U122" s="297"/>
      <c r="V122" s="297"/>
      <c r="W122" s="297"/>
      <c r="X122" s="297"/>
      <c r="Y122" s="297"/>
      <c r="Z122" s="297"/>
      <c r="AA122" s="297"/>
      <c r="AB122" s="296"/>
      <c r="AC122" s="296"/>
      <c r="AD122" s="296"/>
      <c r="AE122" s="296"/>
      <c r="AF122" s="296"/>
      <c r="AG122" s="296"/>
      <c r="AH122" s="296"/>
      <c r="AI122" s="296"/>
      <c r="AJ122" s="296"/>
      <c r="AK122" s="296"/>
      <c r="AL122" s="296"/>
      <c r="AM122" s="296"/>
      <c r="AN122" s="296"/>
      <c r="AO122" s="296"/>
      <c r="AP122" s="296"/>
    </row>
    <row r="123" spans="1:42" ht="13.5" hidden="1" customHeight="1">
      <c r="A123" s="778"/>
      <c r="B123" s="759"/>
      <c r="C123" s="761" t="s">
        <v>710</v>
      </c>
      <c r="D123" s="761"/>
      <c r="E123" s="784"/>
      <c r="F123" s="785"/>
      <c r="G123" s="782" t="str">
        <f>IF(OR(E123="",E124=""),"",IF(E123=E124,"ＯＫ",""))</f>
        <v/>
      </c>
      <c r="H123" s="306"/>
      <c r="I123" s="297"/>
      <c r="J123" s="297"/>
      <c r="K123" s="297"/>
      <c r="L123" s="297"/>
      <c r="M123" s="297"/>
      <c r="N123" s="310"/>
      <c r="O123" s="297" t="s">
        <v>732</v>
      </c>
      <c r="P123" s="297"/>
      <c r="Q123" s="297"/>
      <c r="R123" s="297"/>
      <c r="S123" s="308"/>
      <c r="T123" s="297"/>
      <c r="U123" s="297"/>
      <c r="V123" s="297"/>
      <c r="W123" s="297"/>
      <c r="X123" s="297"/>
      <c r="Y123" s="297"/>
      <c r="Z123" s="297"/>
      <c r="AA123" s="297"/>
      <c r="AB123" s="296"/>
      <c r="AC123" s="296"/>
      <c r="AD123" s="296"/>
      <c r="AE123" s="296"/>
      <c r="AF123" s="296"/>
      <c r="AG123" s="296"/>
      <c r="AH123" s="296"/>
      <c r="AI123" s="296"/>
      <c r="AJ123" s="296"/>
      <c r="AK123" s="296"/>
      <c r="AL123" s="296"/>
      <c r="AM123" s="296"/>
      <c r="AN123" s="296"/>
      <c r="AO123" s="296"/>
      <c r="AP123" s="296"/>
    </row>
    <row r="124" spans="1:42" ht="14.25" hidden="1" customHeight="1">
      <c r="A124" s="778"/>
      <c r="B124" s="759"/>
      <c r="C124" s="761"/>
      <c r="D124" s="761"/>
      <c r="E124" s="784"/>
      <c r="F124" s="785"/>
      <c r="G124" s="783"/>
      <c r="H124" s="306"/>
      <c r="I124" s="297"/>
      <c r="J124" s="297"/>
      <c r="K124" s="297"/>
      <c r="L124" s="297"/>
      <c r="M124" s="297"/>
      <c r="N124" s="310"/>
      <c r="O124" s="297" t="s">
        <v>733</v>
      </c>
      <c r="P124" s="297"/>
      <c r="Q124" s="297"/>
      <c r="R124" s="297"/>
      <c r="S124" s="308"/>
      <c r="T124" s="297"/>
      <c r="U124" s="297"/>
      <c r="V124" s="297"/>
      <c r="W124" s="297"/>
      <c r="X124" s="297"/>
      <c r="Y124" s="297"/>
      <c r="Z124" s="297"/>
      <c r="AA124" s="297"/>
      <c r="AB124" s="296"/>
      <c r="AC124" s="296"/>
      <c r="AD124" s="296"/>
      <c r="AE124" s="296"/>
      <c r="AF124" s="296"/>
      <c r="AG124" s="296"/>
      <c r="AH124" s="296"/>
      <c r="AI124" s="296"/>
      <c r="AJ124" s="296"/>
      <c r="AK124" s="296"/>
      <c r="AL124" s="296"/>
      <c r="AM124" s="296"/>
      <c r="AN124" s="296"/>
      <c r="AO124" s="296"/>
      <c r="AP124" s="296"/>
    </row>
    <row r="125" spans="1:42" ht="14.25" hidden="1" customHeight="1">
      <c r="A125" s="778"/>
      <c r="B125" s="759"/>
      <c r="C125" s="761" t="s">
        <v>713</v>
      </c>
      <c r="D125" s="761"/>
      <c r="E125" s="784"/>
      <c r="F125" s="785"/>
      <c r="G125" s="782" t="str">
        <f>IF(OR(E125="",E126=""),"",IF(E125=E126,"ＯＫ",""))</f>
        <v/>
      </c>
      <c r="H125" s="306"/>
      <c r="I125" s="297"/>
      <c r="J125" s="297"/>
      <c r="K125" s="297"/>
      <c r="L125" s="297"/>
      <c r="M125" s="297"/>
      <c r="N125" s="310"/>
      <c r="O125" s="297" t="s">
        <v>734</v>
      </c>
      <c r="P125" s="297"/>
      <c r="Q125" s="297"/>
      <c r="R125" s="297"/>
      <c r="S125" s="308"/>
      <c r="T125" s="297"/>
      <c r="U125" s="297"/>
      <c r="V125" s="297"/>
      <c r="W125" s="297"/>
      <c r="X125" s="297"/>
      <c r="Y125" s="297"/>
      <c r="Z125" s="297"/>
      <c r="AA125" s="297"/>
      <c r="AB125" s="296"/>
      <c r="AC125" s="296"/>
      <c r="AD125" s="296"/>
      <c r="AE125" s="296"/>
      <c r="AF125" s="296"/>
      <c r="AG125" s="296"/>
      <c r="AH125" s="296"/>
      <c r="AI125" s="296"/>
      <c r="AJ125" s="296"/>
      <c r="AK125" s="296"/>
      <c r="AL125" s="296"/>
      <c r="AM125" s="296"/>
      <c r="AN125" s="296"/>
      <c r="AO125" s="296"/>
      <c r="AP125" s="296"/>
    </row>
    <row r="126" spans="1:42" ht="14.25" hidden="1" customHeight="1">
      <c r="A126" s="778"/>
      <c r="B126" s="759"/>
      <c r="C126" s="761"/>
      <c r="D126" s="761"/>
      <c r="E126" s="784"/>
      <c r="F126" s="785"/>
      <c r="G126" s="783"/>
      <c r="H126" s="306"/>
      <c r="I126" s="297"/>
      <c r="J126" s="297"/>
      <c r="K126" s="297"/>
      <c r="L126" s="297"/>
      <c r="M126" s="297"/>
      <c r="N126" s="310"/>
      <c r="O126" s="297" t="s">
        <v>735</v>
      </c>
      <c r="P126" s="297"/>
      <c r="Q126" s="297"/>
      <c r="R126" s="297"/>
      <c r="S126" s="308"/>
      <c r="T126" s="297"/>
      <c r="U126" s="297"/>
      <c r="V126" s="297"/>
      <c r="W126" s="297"/>
      <c r="X126" s="297"/>
      <c r="Y126" s="297"/>
      <c r="Z126" s="297"/>
      <c r="AA126" s="297"/>
      <c r="AB126" s="296"/>
      <c r="AC126" s="296"/>
      <c r="AD126" s="296"/>
      <c r="AE126" s="296"/>
      <c r="AF126" s="296"/>
      <c r="AG126" s="296"/>
      <c r="AH126" s="296"/>
      <c r="AI126" s="296"/>
      <c r="AJ126" s="296"/>
      <c r="AK126" s="296"/>
      <c r="AL126" s="296"/>
      <c r="AM126" s="296"/>
      <c r="AN126" s="296"/>
      <c r="AO126" s="296"/>
      <c r="AP126" s="296"/>
    </row>
    <row r="127" spans="1:42" ht="14.25" hidden="1" customHeight="1">
      <c r="A127" s="778"/>
      <c r="B127" s="759"/>
      <c r="C127" s="761" t="s">
        <v>714</v>
      </c>
      <c r="D127" s="761"/>
      <c r="E127" s="784"/>
      <c r="F127" s="785"/>
      <c r="G127" s="782" t="str">
        <f>IF(OR(E127="",E128=""),"",IF(E127=E128,"ＯＫ",""))</f>
        <v/>
      </c>
      <c r="H127" s="306"/>
      <c r="I127" s="297"/>
      <c r="J127" s="297"/>
      <c r="K127" s="297"/>
      <c r="L127" s="297"/>
      <c r="M127" s="297"/>
      <c r="N127" s="310"/>
      <c r="O127" s="297" t="s">
        <v>736</v>
      </c>
      <c r="P127" s="297"/>
      <c r="Q127" s="297"/>
      <c r="R127" s="297"/>
      <c r="S127" s="308"/>
      <c r="T127" s="297"/>
      <c r="U127" s="297"/>
      <c r="V127" s="297"/>
      <c r="W127" s="297"/>
      <c r="X127" s="297"/>
      <c r="Y127" s="297"/>
      <c r="Z127" s="297"/>
      <c r="AA127" s="297"/>
      <c r="AB127" s="296"/>
      <c r="AC127" s="296"/>
      <c r="AD127" s="296"/>
      <c r="AE127" s="296"/>
      <c r="AF127" s="296"/>
      <c r="AG127" s="296"/>
      <c r="AH127" s="296"/>
      <c r="AI127" s="296"/>
      <c r="AJ127" s="296"/>
      <c r="AK127" s="296"/>
      <c r="AL127" s="296"/>
      <c r="AM127" s="296"/>
      <c r="AN127" s="296"/>
      <c r="AO127" s="296"/>
      <c r="AP127" s="296"/>
    </row>
    <row r="128" spans="1:42" ht="14.25" hidden="1" customHeight="1">
      <c r="A128" s="778"/>
      <c r="B128" s="759"/>
      <c r="C128" s="761"/>
      <c r="D128" s="761"/>
      <c r="E128" s="784"/>
      <c r="F128" s="785"/>
      <c r="G128" s="783"/>
      <c r="H128" s="306"/>
      <c r="I128" s="297"/>
      <c r="J128" s="297"/>
      <c r="K128" s="297"/>
      <c r="L128" s="297"/>
      <c r="M128" s="297"/>
      <c r="N128" s="310"/>
      <c r="O128" s="297"/>
      <c r="P128" s="297"/>
      <c r="Q128" s="297"/>
      <c r="R128" s="297"/>
      <c r="S128" s="308"/>
      <c r="T128" s="297"/>
      <c r="U128" s="297"/>
      <c r="V128" s="297"/>
      <c r="W128" s="297"/>
      <c r="X128" s="297"/>
      <c r="Y128" s="297"/>
      <c r="Z128" s="297"/>
      <c r="AA128" s="297"/>
      <c r="AB128" s="296"/>
      <c r="AC128" s="296"/>
      <c r="AD128" s="296"/>
      <c r="AE128" s="296"/>
      <c r="AF128" s="296"/>
      <c r="AG128" s="296"/>
      <c r="AH128" s="296"/>
      <c r="AI128" s="296"/>
      <c r="AJ128" s="296"/>
      <c r="AK128" s="296"/>
      <c r="AL128" s="296"/>
      <c r="AM128" s="296"/>
      <c r="AN128" s="296"/>
      <c r="AO128" s="296"/>
      <c r="AP128" s="296"/>
    </row>
    <row r="129" spans="1:42" ht="14.25" hidden="1" customHeight="1">
      <c r="A129" s="778"/>
      <c r="B129" s="759"/>
      <c r="C129" s="761" t="s">
        <v>717</v>
      </c>
      <c r="D129" s="761"/>
      <c r="E129" s="784"/>
      <c r="F129" s="785"/>
      <c r="G129" s="782" t="str">
        <f>IF(OR(E129="",E130=""),"",IF(E129=E130,"ＯＫ",""))</f>
        <v/>
      </c>
      <c r="H129" s="306"/>
      <c r="I129" s="297"/>
      <c r="J129" s="297"/>
      <c r="K129" s="297"/>
      <c r="L129" s="297"/>
      <c r="M129" s="297"/>
      <c r="N129" s="310"/>
      <c r="O129" s="297" t="s">
        <v>737</v>
      </c>
      <c r="P129" s="297" t="s">
        <v>738</v>
      </c>
      <c r="Q129" s="297"/>
      <c r="R129" s="297"/>
      <c r="S129" s="308"/>
      <c r="T129" s="297"/>
      <c r="U129" s="297"/>
      <c r="V129" s="297"/>
      <c r="W129" s="297"/>
      <c r="X129" s="297"/>
      <c r="Y129" s="297"/>
      <c r="Z129" s="297"/>
      <c r="AA129" s="297"/>
      <c r="AB129" s="296"/>
      <c r="AC129" s="296"/>
      <c r="AD129" s="296"/>
      <c r="AE129" s="296"/>
      <c r="AF129" s="296"/>
      <c r="AG129" s="296"/>
      <c r="AH129" s="296"/>
      <c r="AI129" s="296"/>
      <c r="AJ129" s="296"/>
      <c r="AK129" s="296"/>
      <c r="AL129" s="296"/>
      <c r="AM129" s="296"/>
      <c r="AN129" s="296"/>
      <c r="AO129" s="296"/>
      <c r="AP129" s="296"/>
    </row>
    <row r="130" spans="1:42" ht="14.25" hidden="1" customHeight="1">
      <c r="A130" s="778"/>
      <c r="B130" s="759"/>
      <c r="C130" s="761"/>
      <c r="D130" s="761"/>
      <c r="E130" s="784"/>
      <c r="F130" s="785"/>
      <c r="G130" s="783"/>
      <c r="H130" s="306"/>
      <c r="I130" s="297"/>
      <c r="J130" s="297"/>
      <c r="K130" s="297"/>
      <c r="L130" s="297"/>
      <c r="M130" s="297"/>
      <c r="N130" s="310"/>
      <c r="O130" s="297" t="s">
        <v>739</v>
      </c>
      <c r="P130" s="297" t="s">
        <v>740</v>
      </c>
      <c r="Q130" s="297"/>
      <c r="R130" s="297"/>
      <c r="S130" s="308"/>
      <c r="T130" s="297"/>
      <c r="U130" s="297"/>
      <c r="V130" s="297"/>
      <c r="W130" s="297"/>
      <c r="X130" s="297"/>
      <c r="Y130" s="297"/>
      <c r="Z130" s="297"/>
      <c r="AA130" s="297"/>
      <c r="AB130" s="296"/>
      <c r="AC130" s="296"/>
      <c r="AD130" s="296"/>
      <c r="AE130" s="296"/>
      <c r="AF130" s="296"/>
      <c r="AG130" s="296"/>
      <c r="AH130" s="296"/>
      <c r="AI130" s="296"/>
      <c r="AJ130" s="296"/>
      <c r="AK130" s="296"/>
      <c r="AL130" s="296"/>
      <c r="AM130" s="296"/>
      <c r="AN130" s="296"/>
      <c r="AO130" s="296"/>
      <c r="AP130" s="296"/>
    </row>
    <row r="131" spans="1:42" ht="14.25" hidden="1" customHeight="1">
      <c r="A131" s="778"/>
      <c r="B131" s="759"/>
      <c r="C131" s="786" t="s">
        <v>718</v>
      </c>
      <c r="D131" s="786"/>
      <c r="E131" s="787"/>
      <c r="F131" s="788"/>
      <c r="G131" s="782" t="str">
        <f>IF(OR(E131="",E132=""),"",IF(E131=E132,"ＯＫ",""))</f>
        <v/>
      </c>
      <c r="H131" s="306"/>
      <c r="I131" s="297"/>
      <c r="J131" s="297"/>
      <c r="K131" s="297"/>
      <c r="L131" s="297"/>
      <c r="M131" s="297"/>
      <c r="N131" s="310"/>
      <c r="O131" s="297" t="s">
        <v>741</v>
      </c>
      <c r="P131" s="297" t="s">
        <v>742</v>
      </c>
      <c r="Q131" s="297"/>
      <c r="R131" s="297"/>
      <c r="S131" s="308"/>
      <c r="T131" s="297"/>
      <c r="U131" s="297"/>
      <c r="V131" s="297"/>
      <c r="W131" s="297"/>
      <c r="X131" s="297"/>
      <c r="Y131" s="297"/>
      <c r="Z131" s="297"/>
      <c r="AA131" s="297"/>
      <c r="AB131" s="296"/>
      <c r="AC131" s="296"/>
      <c r="AD131" s="296"/>
      <c r="AE131" s="296"/>
      <c r="AF131" s="296"/>
      <c r="AG131" s="296"/>
      <c r="AH131" s="296"/>
      <c r="AI131" s="296"/>
      <c r="AJ131" s="296"/>
      <c r="AK131" s="296"/>
      <c r="AL131" s="296"/>
      <c r="AM131" s="296"/>
      <c r="AN131" s="296"/>
      <c r="AO131" s="296"/>
      <c r="AP131" s="296"/>
    </row>
    <row r="132" spans="1:42" ht="14.25" hidden="1" customHeight="1">
      <c r="A132" s="778"/>
      <c r="B132" s="759"/>
      <c r="C132" s="786"/>
      <c r="D132" s="786"/>
      <c r="E132" s="787"/>
      <c r="F132" s="788"/>
      <c r="G132" s="783"/>
      <c r="H132" s="306"/>
      <c r="I132" s="297"/>
      <c r="J132" s="297"/>
      <c r="K132" s="297"/>
      <c r="L132" s="297"/>
      <c r="M132" s="297"/>
      <c r="N132" s="310"/>
      <c r="O132" s="297" t="s">
        <v>743</v>
      </c>
      <c r="P132" s="297" t="s">
        <v>744</v>
      </c>
      <c r="Q132" s="297"/>
      <c r="R132" s="297"/>
      <c r="S132" s="308"/>
      <c r="T132" s="297"/>
      <c r="U132" s="297"/>
      <c r="V132" s="297"/>
      <c r="W132" s="297"/>
      <c r="X132" s="297"/>
      <c r="Y132" s="297"/>
      <c r="Z132" s="297"/>
      <c r="AA132" s="297"/>
      <c r="AB132" s="296"/>
      <c r="AC132" s="296"/>
      <c r="AD132" s="296"/>
      <c r="AE132" s="296"/>
      <c r="AF132" s="296"/>
      <c r="AG132" s="296"/>
      <c r="AH132" s="296"/>
      <c r="AI132" s="296"/>
      <c r="AJ132" s="296"/>
      <c r="AK132" s="296"/>
      <c r="AL132" s="296"/>
      <c r="AM132" s="296"/>
      <c r="AN132" s="296"/>
      <c r="AO132" s="296"/>
      <c r="AP132" s="296"/>
    </row>
    <row r="133" spans="1:42" ht="14.25" hidden="1" customHeight="1">
      <c r="A133" s="778"/>
      <c r="B133" s="759"/>
      <c r="C133" s="761" t="s">
        <v>721</v>
      </c>
      <c r="D133" s="761"/>
      <c r="E133" s="784"/>
      <c r="F133" s="785"/>
      <c r="G133" s="782" t="str">
        <f>IF(OR(E133="",E134=""),"",IF(E133=E134,"ＯＫ",""))</f>
        <v/>
      </c>
      <c r="H133" s="306"/>
      <c r="I133" s="297"/>
      <c r="J133" s="297"/>
      <c r="K133" s="297"/>
      <c r="L133" s="297"/>
      <c r="M133" s="297"/>
      <c r="N133" s="310"/>
      <c r="O133" s="297" t="s">
        <v>745</v>
      </c>
      <c r="P133" s="297" t="s">
        <v>746</v>
      </c>
      <c r="Q133" s="297"/>
      <c r="R133" s="297"/>
      <c r="S133" s="308"/>
      <c r="T133" s="297"/>
      <c r="U133" s="297"/>
      <c r="V133" s="297"/>
      <c r="W133" s="297"/>
      <c r="X133" s="297"/>
      <c r="Y133" s="297"/>
      <c r="Z133" s="297"/>
      <c r="AA133" s="297"/>
      <c r="AB133" s="296"/>
      <c r="AC133" s="296"/>
      <c r="AD133" s="296"/>
      <c r="AE133" s="296"/>
      <c r="AF133" s="296"/>
      <c r="AG133" s="296"/>
      <c r="AH133" s="296"/>
      <c r="AI133" s="296"/>
      <c r="AJ133" s="296"/>
      <c r="AK133" s="296"/>
      <c r="AL133" s="296"/>
      <c r="AM133" s="296"/>
      <c r="AN133" s="296"/>
      <c r="AO133" s="296"/>
      <c r="AP133" s="296"/>
    </row>
    <row r="134" spans="1:42" ht="14.25" hidden="1" customHeight="1" thickBot="1">
      <c r="A134" s="789"/>
      <c r="B134" s="759"/>
      <c r="C134" s="761"/>
      <c r="D134" s="761"/>
      <c r="E134" s="784"/>
      <c r="F134" s="785"/>
      <c r="G134" s="783"/>
      <c r="H134" s="306"/>
      <c r="I134" s="297"/>
      <c r="J134" s="297"/>
      <c r="K134" s="297"/>
      <c r="L134" s="297"/>
      <c r="M134" s="297"/>
      <c r="N134" s="310"/>
      <c r="O134" s="297" t="s">
        <v>747</v>
      </c>
      <c r="P134" s="297"/>
      <c r="Q134" s="297"/>
      <c r="R134" s="297"/>
      <c r="S134" s="308"/>
      <c r="T134" s="297"/>
      <c r="U134" s="297"/>
      <c r="V134" s="297"/>
      <c r="W134" s="297"/>
      <c r="X134" s="297"/>
      <c r="Y134" s="297"/>
      <c r="Z134" s="297"/>
      <c r="AA134" s="297"/>
      <c r="AB134" s="296"/>
      <c r="AC134" s="296"/>
      <c r="AD134" s="296"/>
      <c r="AE134" s="296"/>
      <c r="AF134" s="296"/>
      <c r="AG134" s="296"/>
      <c r="AH134" s="296"/>
      <c r="AI134" s="296"/>
      <c r="AJ134" s="296"/>
      <c r="AK134" s="296"/>
      <c r="AL134" s="296"/>
      <c r="AM134" s="296"/>
      <c r="AN134" s="296"/>
      <c r="AO134" s="296"/>
      <c r="AP134" s="296"/>
    </row>
    <row r="135" spans="1:42" ht="14.25" hidden="1" customHeight="1">
      <c r="A135" s="777" t="s">
        <v>698</v>
      </c>
      <c r="B135" s="790" t="s">
        <v>748</v>
      </c>
      <c r="C135" s="761" t="s">
        <v>700</v>
      </c>
      <c r="D135" s="761"/>
      <c r="E135" s="784"/>
      <c r="F135" s="785"/>
      <c r="G135" s="782" t="str">
        <f>IF(OR(E135="",E136=""),"",IF(E135=E136,"ＯＫ",""))</f>
        <v/>
      </c>
      <c r="H135" s="306"/>
      <c r="I135" s="297"/>
      <c r="J135" s="297"/>
      <c r="K135" s="297"/>
      <c r="L135" s="297"/>
      <c r="M135" s="297"/>
      <c r="N135" s="310"/>
      <c r="O135" s="297"/>
      <c r="P135" s="297"/>
      <c r="Q135" s="297"/>
      <c r="R135" s="297"/>
      <c r="S135" s="308"/>
      <c r="T135" s="297"/>
      <c r="U135" s="297"/>
      <c r="V135" s="297"/>
      <c r="W135" s="297"/>
      <c r="X135" s="297"/>
      <c r="Y135" s="297"/>
      <c r="Z135" s="297"/>
      <c r="AA135" s="297"/>
      <c r="AB135" s="296"/>
      <c r="AC135" s="296"/>
      <c r="AD135" s="296"/>
      <c r="AE135" s="296"/>
      <c r="AF135" s="296"/>
      <c r="AG135" s="296"/>
      <c r="AH135" s="296"/>
      <c r="AI135" s="296"/>
      <c r="AJ135" s="296"/>
      <c r="AK135" s="296"/>
      <c r="AL135" s="296"/>
      <c r="AM135" s="296"/>
      <c r="AN135" s="296"/>
      <c r="AO135" s="296"/>
      <c r="AP135" s="296"/>
    </row>
    <row r="136" spans="1:42" ht="14.25" hidden="1" customHeight="1">
      <c r="A136" s="778"/>
      <c r="B136" s="759"/>
      <c r="C136" s="761"/>
      <c r="D136" s="761"/>
      <c r="E136" s="784"/>
      <c r="F136" s="785"/>
      <c r="G136" s="783"/>
      <c r="H136" s="306"/>
      <c r="I136" s="297"/>
      <c r="J136" s="297"/>
      <c r="K136" s="297"/>
      <c r="L136" s="297"/>
      <c r="M136" s="297"/>
      <c r="N136" s="310"/>
      <c r="O136" s="297" t="s">
        <v>749</v>
      </c>
      <c r="P136" s="297">
        <v>1</v>
      </c>
      <c r="Q136" s="297"/>
      <c r="R136" s="297"/>
      <c r="S136" s="308"/>
      <c r="T136" s="297"/>
      <c r="U136" s="297"/>
      <c r="V136" s="297"/>
      <c r="W136" s="297"/>
      <c r="X136" s="297"/>
      <c r="Y136" s="297"/>
      <c r="Z136" s="297"/>
      <c r="AA136" s="297"/>
      <c r="AB136" s="296"/>
      <c r="AC136" s="296"/>
      <c r="AD136" s="296"/>
      <c r="AE136" s="296"/>
      <c r="AF136" s="296"/>
      <c r="AG136" s="296"/>
      <c r="AH136" s="296"/>
      <c r="AI136" s="296"/>
      <c r="AJ136" s="296"/>
      <c r="AK136" s="296"/>
      <c r="AL136" s="296"/>
      <c r="AM136" s="296"/>
      <c r="AN136" s="296"/>
      <c r="AO136" s="296"/>
      <c r="AP136" s="296"/>
    </row>
    <row r="137" spans="1:42" ht="13.5" hidden="1" customHeight="1">
      <c r="A137" s="778"/>
      <c r="B137" s="759"/>
      <c r="C137" s="786" t="s">
        <v>703</v>
      </c>
      <c r="D137" s="786"/>
      <c r="E137" s="791"/>
      <c r="F137" s="792"/>
      <c r="G137" s="782" t="str">
        <f>IF(OR(E137="",E138=""),"",IF(E137=E138,"ＯＫ",""))</f>
        <v/>
      </c>
      <c r="H137" s="306"/>
      <c r="I137" s="297"/>
      <c r="J137" s="297"/>
      <c r="K137" s="297"/>
      <c r="L137" s="297"/>
      <c r="M137" s="297"/>
      <c r="N137" s="310"/>
      <c r="O137" s="297" t="s">
        <v>750</v>
      </c>
      <c r="P137" s="297">
        <v>5</v>
      </c>
      <c r="Q137" s="297"/>
      <c r="R137" s="297"/>
      <c r="S137" s="308"/>
      <c r="T137" s="297"/>
      <c r="U137" s="297"/>
      <c r="V137" s="297"/>
      <c r="W137" s="297"/>
      <c r="X137" s="297"/>
      <c r="Y137" s="297"/>
      <c r="Z137" s="297"/>
      <c r="AA137" s="297"/>
      <c r="AB137" s="296"/>
      <c r="AC137" s="296"/>
      <c r="AD137" s="296"/>
      <c r="AE137" s="296"/>
      <c r="AF137" s="296"/>
      <c r="AG137" s="296"/>
      <c r="AH137" s="296"/>
      <c r="AI137" s="296"/>
      <c r="AJ137" s="296"/>
      <c r="AK137" s="296"/>
      <c r="AL137" s="296"/>
      <c r="AM137" s="296"/>
      <c r="AN137" s="296"/>
      <c r="AO137" s="296"/>
      <c r="AP137" s="296"/>
    </row>
    <row r="138" spans="1:42" ht="14.25" hidden="1" customHeight="1">
      <c r="A138" s="778"/>
      <c r="B138" s="759"/>
      <c r="C138" s="786"/>
      <c r="D138" s="786"/>
      <c r="E138" s="791"/>
      <c r="F138" s="792"/>
      <c r="G138" s="783"/>
      <c r="H138" s="306"/>
      <c r="I138" s="297"/>
      <c r="J138" s="297"/>
      <c r="K138" s="297"/>
      <c r="L138" s="297"/>
      <c r="M138" s="297"/>
      <c r="N138" s="310"/>
      <c r="O138" s="297" t="s">
        <v>751</v>
      </c>
      <c r="P138" s="297">
        <v>6</v>
      </c>
      <c r="Q138" s="297"/>
      <c r="R138" s="297"/>
      <c r="S138" s="308"/>
      <c r="T138" s="297"/>
      <c r="U138" s="297"/>
      <c r="V138" s="297"/>
      <c r="W138" s="297"/>
      <c r="X138" s="297"/>
      <c r="Y138" s="297"/>
      <c r="Z138" s="297"/>
      <c r="AA138" s="297"/>
      <c r="AB138" s="296"/>
      <c r="AC138" s="296"/>
      <c r="AD138" s="296"/>
      <c r="AE138" s="296"/>
      <c r="AF138" s="296"/>
      <c r="AG138" s="296"/>
      <c r="AH138" s="296"/>
      <c r="AI138" s="296"/>
      <c r="AJ138" s="296"/>
      <c r="AK138" s="296"/>
      <c r="AL138" s="296"/>
      <c r="AM138" s="296"/>
      <c r="AN138" s="296"/>
      <c r="AO138" s="296"/>
      <c r="AP138" s="296"/>
    </row>
    <row r="139" spans="1:42" ht="14.25" hidden="1" customHeight="1">
      <c r="A139" s="778"/>
      <c r="B139" s="759"/>
      <c r="C139" s="761" t="s">
        <v>706</v>
      </c>
      <c r="D139" s="761"/>
      <c r="E139" s="784"/>
      <c r="F139" s="785"/>
      <c r="G139" s="782" t="str">
        <f>IF(OR(E139="",E140=""),"",IF(E139=E140,"ＯＫ",""))</f>
        <v/>
      </c>
      <c r="H139" s="306"/>
      <c r="I139" s="297"/>
      <c r="J139" s="297"/>
      <c r="K139" s="297"/>
      <c r="L139" s="297"/>
      <c r="M139" s="297"/>
      <c r="N139" s="310"/>
      <c r="O139" s="297"/>
      <c r="P139" s="297"/>
      <c r="Q139" s="297"/>
      <c r="R139" s="297"/>
      <c r="S139" s="308"/>
      <c r="T139" s="297"/>
      <c r="U139" s="297"/>
      <c r="V139" s="297"/>
      <c r="W139" s="297"/>
      <c r="X139" s="297"/>
      <c r="Y139" s="297"/>
      <c r="Z139" s="297"/>
      <c r="AA139" s="297"/>
      <c r="AB139" s="296"/>
      <c r="AC139" s="296"/>
      <c r="AD139" s="296"/>
      <c r="AE139" s="296"/>
      <c r="AF139" s="296"/>
      <c r="AG139" s="296"/>
      <c r="AH139" s="296"/>
      <c r="AI139" s="296"/>
      <c r="AJ139" s="296"/>
      <c r="AK139" s="296"/>
      <c r="AL139" s="296"/>
      <c r="AM139" s="296"/>
      <c r="AN139" s="296"/>
      <c r="AO139" s="296"/>
      <c r="AP139" s="296"/>
    </row>
    <row r="140" spans="1:42" ht="14.25" hidden="1" customHeight="1">
      <c r="A140" s="778"/>
      <c r="B140" s="759"/>
      <c r="C140" s="761"/>
      <c r="D140" s="761"/>
      <c r="E140" s="784"/>
      <c r="F140" s="785"/>
      <c r="G140" s="783"/>
      <c r="H140" s="306"/>
      <c r="I140" s="297"/>
      <c r="J140" s="297"/>
      <c r="K140" s="297"/>
      <c r="L140" s="297"/>
      <c r="M140" s="297"/>
      <c r="N140" s="310"/>
      <c r="O140" s="297" t="s">
        <v>752</v>
      </c>
      <c r="P140" s="297">
        <v>1</v>
      </c>
      <c r="Q140" s="297"/>
      <c r="R140" s="297"/>
      <c r="S140" s="308"/>
      <c r="T140" s="297"/>
      <c r="U140" s="297"/>
      <c r="V140" s="297"/>
      <c r="W140" s="297"/>
      <c r="X140" s="297"/>
      <c r="Y140" s="297"/>
      <c r="Z140" s="297"/>
      <c r="AA140" s="297"/>
      <c r="AB140" s="296"/>
      <c r="AC140" s="296"/>
      <c r="AD140" s="296"/>
      <c r="AE140" s="296"/>
      <c r="AF140" s="296"/>
      <c r="AG140" s="296"/>
      <c r="AH140" s="296"/>
      <c r="AI140" s="296"/>
      <c r="AJ140" s="296"/>
      <c r="AK140" s="296"/>
      <c r="AL140" s="296"/>
      <c r="AM140" s="296"/>
      <c r="AN140" s="296"/>
      <c r="AO140" s="296"/>
      <c r="AP140" s="296"/>
    </row>
    <row r="141" spans="1:42" ht="14.25" hidden="1" customHeight="1">
      <c r="A141" s="778"/>
      <c r="B141" s="759"/>
      <c r="C141" s="761" t="s">
        <v>707</v>
      </c>
      <c r="D141" s="761"/>
      <c r="E141" s="784"/>
      <c r="F141" s="785"/>
      <c r="G141" s="782" t="str">
        <f>IF(OR(E141="",E142=""),"",IF(E141=E142,"ＯＫ",""))</f>
        <v/>
      </c>
      <c r="H141" s="306"/>
      <c r="I141" s="297"/>
      <c r="J141" s="297"/>
      <c r="K141" s="297"/>
      <c r="L141" s="297"/>
      <c r="M141" s="297"/>
      <c r="N141" s="310"/>
      <c r="O141" s="297" t="s">
        <v>753</v>
      </c>
      <c r="P141" s="297">
        <v>2</v>
      </c>
      <c r="Q141" s="297"/>
      <c r="R141" s="297"/>
      <c r="S141" s="308"/>
      <c r="T141" s="297"/>
      <c r="U141" s="297"/>
      <c r="V141" s="297"/>
      <c r="W141" s="297"/>
      <c r="X141" s="297"/>
      <c r="Y141" s="297"/>
      <c r="Z141" s="297"/>
      <c r="AA141" s="297"/>
      <c r="AB141" s="296"/>
      <c r="AC141" s="296"/>
      <c r="AD141" s="296"/>
      <c r="AE141" s="296"/>
      <c r="AF141" s="296"/>
      <c r="AG141" s="296"/>
      <c r="AH141" s="296"/>
      <c r="AI141" s="296"/>
      <c r="AJ141" s="296"/>
      <c r="AK141" s="296"/>
      <c r="AL141" s="296"/>
      <c r="AM141" s="296"/>
      <c r="AN141" s="296"/>
      <c r="AO141" s="296"/>
      <c r="AP141" s="296"/>
    </row>
    <row r="142" spans="1:42" ht="14.25" hidden="1" customHeight="1">
      <c r="A142" s="778"/>
      <c r="B142" s="759"/>
      <c r="C142" s="761"/>
      <c r="D142" s="761"/>
      <c r="E142" s="784"/>
      <c r="F142" s="785"/>
      <c r="G142" s="783"/>
      <c r="H142" s="306"/>
      <c r="I142" s="297"/>
      <c r="J142" s="297"/>
      <c r="K142" s="297"/>
      <c r="L142" s="297"/>
      <c r="M142" s="297"/>
      <c r="N142" s="310"/>
      <c r="O142" s="297" t="s">
        <v>754</v>
      </c>
      <c r="P142" s="297">
        <v>3</v>
      </c>
      <c r="Q142" s="297"/>
      <c r="R142" s="297"/>
      <c r="S142" s="308"/>
      <c r="T142" s="297"/>
      <c r="U142" s="297"/>
      <c r="V142" s="297"/>
      <c r="W142" s="297"/>
      <c r="X142" s="297"/>
      <c r="Y142" s="297"/>
      <c r="Z142" s="297"/>
      <c r="AA142" s="297"/>
      <c r="AB142" s="296"/>
      <c r="AC142" s="296"/>
      <c r="AD142" s="296"/>
      <c r="AE142" s="296"/>
      <c r="AF142" s="296"/>
      <c r="AG142" s="296"/>
      <c r="AH142" s="296"/>
      <c r="AI142" s="296"/>
      <c r="AJ142" s="296"/>
      <c r="AK142" s="296"/>
      <c r="AL142" s="296"/>
      <c r="AM142" s="296"/>
      <c r="AN142" s="296"/>
      <c r="AO142" s="296"/>
      <c r="AP142" s="296"/>
    </row>
    <row r="143" spans="1:42" ht="14.25" hidden="1" customHeight="1">
      <c r="A143" s="778"/>
      <c r="B143" s="759"/>
      <c r="C143" s="761" t="s">
        <v>710</v>
      </c>
      <c r="D143" s="761"/>
      <c r="E143" s="784"/>
      <c r="F143" s="785"/>
      <c r="G143" s="782" t="str">
        <f>IF(OR(E143="",E144=""),"",IF(E143=E144,"ＯＫ",""))</f>
        <v/>
      </c>
      <c r="H143" s="306"/>
      <c r="I143" s="297"/>
      <c r="J143" s="297"/>
      <c r="K143" s="297"/>
      <c r="L143" s="297"/>
      <c r="M143" s="297"/>
      <c r="N143" s="310"/>
      <c r="O143" s="297" t="s">
        <v>755</v>
      </c>
      <c r="P143" s="297">
        <v>4</v>
      </c>
      <c r="Q143" s="297"/>
      <c r="R143" s="297"/>
      <c r="S143" s="308"/>
      <c r="T143" s="297"/>
      <c r="U143" s="297"/>
      <c r="V143" s="297"/>
      <c r="W143" s="297"/>
      <c r="X143" s="297"/>
      <c r="Y143" s="297"/>
      <c r="Z143" s="297"/>
      <c r="AA143" s="297"/>
      <c r="AB143" s="296"/>
      <c r="AC143" s="296"/>
      <c r="AD143" s="296"/>
      <c r="AE143" s="296"/>
      <c r="AF143" s="296"/>
      <c r="AG143" s="296"/>
      <c r="AH143" s="296"/>
      <c r="AI143" s="296"/>
      <c r="AJ143" s="296"/>
      <c r="AK143" s="296"/>
      <c r="AL143" s="296"/>
      <c r="AM143" s="296"/>
      <c r="AN143" s="296"/>
      <c r="AO143" s="296"/>
      <c r="AP143" s="296"/>
    </row>
    <row r="144" spans="1:42" ht="14.25" hidden="1" customHeight="1">
      <c r="A144" s="778"/>
      <c r="B144" s="759"/>
      <c r="C144" s="761"/>
      <c r="D144" s="761"/>
      <c r="E144" s="784"/>
      <c r="F144" s="785"/>
      <c r="G144" s="783"/>
      <c r="H144" s="306"/>
      <c r="I144" s="297"/>
      <c r="J144" s="297"/>
      <c r="K144" s="297"/>
      <c r="L144" s="297"/>
      <c r="M144" s="297"/>
      <c r="N144" s="310"/>
      <c r="O144" s="297" t="s">
        <v>756</v>
      </c>
      <c r="P144" s="297">
        <v>5</v>
      </c>
      <c r="Q144" s="297"/>
      <c r="R144" s="297"/>
      <c r="S144" s="308"/>
      <c r="T144" s="297"/>
      <c r="U144" s="297"/>
      <c r="V144" s="297"/>
      <c r="W144" s="297"/>
      <c r="X144" s="297"/>
      <c r="Y144" s="297"/>
      <c r="Z144" s="297"/>
      <c r="AA144" s="297"/>
      <c r="AB144" s="296"/>
      <c r="AC144" s="296"/>
      <c r="AD144" s="296"/>
      <c r="AE144" s="296"/>
      <c r="AF144" s="296"/>
      <c r="AG144" s="296"/>
      <c r="AH144" s="296"/>
      <c r="AI144" s="296"/>
      <c r="AJ144" s="296"/>
      <c r="AK144" s="296"/>
      <c r="AL144" s="296"/>
      <c r="AM144" s="296"/>
      <c r="AN144" s="296"/>
      <c r="AO144" s="296"/>
      <c r="AP144" s="296"/>
    </row>
    <row r="145" spans="1:42" ht="14.25" hidden="1" customHeight="1">
      <c r="A145" s="778"/>
      <c r="B145" s="759"/>
      <c r="C145" s="761" t="s">
        <v>713</v>
      </c>
      <c r="D145" s="761"/>
      <c r="E145" s="784"/>
      <c r="F145" s="785"/>
      <c r="G145" s="782" t="str">
        <f>IF(OR(E145="",E146=""),"",IF(E145=E146,"ＯＫ",""))</f>
        <v/>
      </c>
      <c r="H145" s="306"/>
      <c r="I145" s="297"/>
      <c r="J145" s="297"/>
      <c r="K145" s="297"/>
      <c r="L145" s="297"/>
      <c r="M145" s="297"/>
      <c r="N145" s="310"/>
      <c r="O145" s="297" t="s">
        <v>757</v>
      </c>
      <c r="P145" s="297">
        <v>6</v>
      </c>
      <c r="Q145" s="297"/>
      <c r="R145" s="297"/>
      <c r="S145" s="308"/>
      <c r="T145" s="297"/>
      <c r="U145" s="297"/>
      <c r="V145" s="297"/>
      <c r="W145" s="297"/>
      <c r="X145" s="297"/>
      <c r="Y145" s="297"/>
      <c r="Z145" s="297"/>
      <c r="AA145" s="297"/>
      <c r="AB145" s="296"/>
      <c r="AC145" s="296"/>
      <c r="AD145" s="296"/>
      <c r="AE145" s="296"/>
      <c r="AF145" s="296"/>
      <c r="AG145" s="296"/>
      <c r="AH145" s="296"/>
      <c r="AI145" s="296"/>
      <c r="AJ145" s="296"/>
      <c r="AK145" s="296"/>
      <c r="AL145" s="296"/>
      <c r="AM145" s="296"/>
      <c r="AN145" s="296"/>
      <c r="AO145" s="296"/>
      <c r="AP145" s="296"/>
    </row>
    <row r="146" spans="1:42" ht="14.25" hidden="1" customHeight="1">
      <c r="A146" s="778"/>
      <c r="B146" s="759"/>
      <c r="C146" s="761"/>
      <c r="D146" s="761"/>
      <c r="E146" s="784"/>
      <c r="F146" s="785"/>
      <c r="G146" s="783"/>
      <c r="H146" s="306"/>
      <c r="I146" s="297"/>
      <c r="J146" s="297"/>
      <c r="K146" s="297"/>
      <c r="L146" s="297"/>
      <c r="M146" s="297"/>
      <c r="N146" s="310"/>
      <c r="O146" s="297"/>
      <c r="P146" s="297"/>
      <c r="Q146" s="297"/>
      <c r="R146" s="297"/>
      <c r="S146" s="308"/>
      <c r="T146" s="297"/>
      <c r="U146" s="297"/>
      <c r="V146" s="297"/>
      <c r="W146" s="297"/>
      <c r="X146" s="297"/>
      <c r="Y146" s="297"/>
      <c r="Z146" s="297"/>
      <c r="AA146" s="297"/>
      <c r="AB146" s="296"/>
      <c r="AC146" s="296"/>
      <c r="AD146" s="296"/>
      <c r="AE146" s="296"/>
      <c r="AF146" s="296"/>
      <c r="AG146" s="296"/>
      <c r="AH146" s="296"/>
      <c r="AI146" s="296"/>
      <c r="AJ146" s="296"/>
      <c r="AK146" s="296"/>
      <c r="AL146" s="296"/>
      <c r="AM146" s="296"/>
      <c r="AN146" s="296"/>
      <c r="AO146" s="296"/>
      <c r="AP146" s="296"/>
    </row>
    <row r="147" spans="1:42" ht="14.25" hidden="1" customHeight="1">
      <c r="A147" s="778"/>
      <c r="B147" s="759"/>
      <c r="C147" s="761" t="s">
        <v>714</v>
      </c>
      <c r="D147" s="761"/>
      <c r="E147" s="784"/>
      <c r="F147" s="785"/>
      <c r="G147" s="782" t="str">
        <f>IF(OR(E147="",E148=""),"",IF(E147=E148,"ＯＫ",""))</f>
        <v/>
      </c>
      <c r="H147" s="306"/>
      <c r="I147" s="297"/>
      <c r="J147" s="297"/>
      <c r="K147" s="297"/>
      <c r="L147" s="297"/>
      <c r="M147" s="297"/>
      <c r="N147" s="310"/>
      <c r="O147" s="297" t="s">
        <v>758</v>
      </c>
      <c r="P147" s="297" t="s">
        <v>759</v>
      </c>
      <c r="Q147" s="297" t="s">
        <v>760</v>
      </c>
      <c r="R147" s="297"/>
      <c r="S147" s="308"/>
      <c r="T147" s="297"/>
      <c r="U147" s="297"/>
      <c r="V147" s="297"/>
      <c r="W147" s="297"/>
      <c r="X147" s="297"/>
      <c r="Y147" s="297"/>
      <c r="Z147" s="297"/>
      <c r="AA147" s="297"/>
      <c r="AB147" s="296"/>
      <c r="AC147" s="296"/>
      <c r="AD147" s="296"/>
      <c r="AE147" s="296"/>
      <c r="AF147" s="296"/>
      <c r="AG147" s="296"/>
      <c r="AH147" s="296"/>
      <c r="AI147" s="296"/>
      <c r="AJ147" s="296"/>
      <c r="AK147" s="296"/>
      <c r="AL147" s="296"/>
      <c r="AM147" s="296"/>
      <c r="AN147" s="296"/>
      <c r="AO147" s="296"/>
      <c r="AP147" s="296"/>
    </row>
    <row r="148" spans="1:42" ht="14.25" hidden="1" customHeight="1">
      <c r="A148" s="778"/>
      <c r="B148" s="759"/>
      <c r="C148" s="761"/>
      <c r="D148" s="761"/>
      <c r="E148" s="784"/>
      <c r="F148" s="785"/>
      <c r="G148" s="783"/>
      <c r="H148" s="306"/>
      <c r="I148" s="297"/>
      <c r="J148" s="297"/>
      <c r="K148" s="297"/>
      <c r="L148" s="297"/>
      <c r="M148" s="297"/>
      <c r="N148" s="310"/>
      <c r="O148" s="297" t="s">
        <v>761</v>
      </c>
      <c r="P148" s="297" t="s">
        <v>762</v>
      </c>
      <c r="Q148" s="297" t="s">
        <v>763</v>
      </c>
      <c r="R148" s="297"/>
      <c r="S148" s="308"/>
      <c r="T148" s="297"/>
      <c r="U148" s="297"/>
      <c r="V148" s="297"/>
      <c r="W148" s="297"/>
      <c r="X148" s="297"/>
      <c r="Y148" s="297"/>
      <c r="Z148" s="297"/>
      <c r="AA148" s="297"/>
      <c r="AB148" s="296"/>
      <c r="AC148" s="296"/>
      <c r="AD148" s="296"/>
      <c r="AE148" s="296"/>
      <c r="AF148" s="296"/>
      <c r="AG148" s="296"/>
      <c r="AH148" s="296"/>
      <c r="AI148" s="296"/>
      <c r="AJ148" s="296"/>
      <c r="AK148" s="296"/>
      <c r="AL148" s="296"/>
      <c r="AM148" s="296"/>
      <c r="AN148" s="296"/>
      <c r="AO148" s="296"/>
      <c r="AP148" s="296"/>
    </row>
    <row r="149" spans="1:42" ht="14.25" hidden="1" customHeight="1">
      <c r="A149" s="778"/>
      <c r="B149" s="759"/>
      <c r="C149" s="761" t="s">
        <v>717</v>
      </c>
      <c r="D149" s="761"/>
      <c r="E149" s="784"/>
      <c r="F149" s="785"/>
      <c r="G149" s="782" t="str">
        <f>IF(OR(E149="",E150=""),"",IF(E149=E150,"ＯＫ",""))</f>
        <v/>
      </c>
      <c r="H149" s="306"/>
      <c r="I149" s="297"/>
      <c r="J149" s="297"/>
      <c r="K149" s="297"/>
      <c r="L149" s="297"/>
      <c r="M149" s="297"/>
      <c r="N149" s="310"/>
      <c r="O149" s="297"/>
      <c r="P149" s="297"/>
      <c r="Q149" s="297"/>
      <c r="R149" s="297"/>
      <c r="S149" s="308"/>
      <c r="T149" s="297"/>
      <c r="U149" s="297"/>
      <c r="V149" s="297"/>
      <c r="W149" s="297"/>
      <c r="X149" s="297"/>
      <c r="Y149" s="297"/>
      <c r="Z149" s="297"/>
      <c r="AA149" s="297"/>
      <c r="AB149" s="296"/>
      <c r="AC149" s="296"/>
      <c r="AD149" s="296"/>
      <c r="AE149" s="296"/>
      <c r="AF149" s="296"/>
      <c r="AG149" s="296"/>
      <c r="AH149" s="296"/>
      <c r="AI149" s="296"/>
      <c r="AJ149" s="296"/>
      <c r="AK149" s="296"/>
      <c r="AL149" s="296"/>
      <c r="AM149" s="296"/>
      <c r="AN149" s="296"/>
      <c r="AO149" s="296"/>
      <c r="AP149" s="296"/>
    </row>
    <row r="150" spans="1:42" ht="14.25" hidden="1" customHeight="1">
      <c r="A150" s="778"/>
      <c r="B150" s="759"/>
      <c r="C150" s="761"/>
      <c r="D150" s="761"/>
      <c r="E150" s="784"/>
      <c r="F150" s="785"/>
      <c r="G150" s="783"/>
      <c r="H150" s="306"/>
      <c r="I150" s="297"/>
      <c r="J150" s="297"/>
      <c r="K150" s="297"/>
      <c r="L150" s="297"/>
      <c r="M150" s="297"/>
      <c r="N150" s="310"/>
      <c r="O150" s="297"/>
      <c r="P150" s="297"/>
      <c r="Q150" s="297"/>
      <c r="R150" s="297"/>
      <c r="S150" s="308"/>
      <c r="T150" s="297"/>
      <c r="U150" s="297"/>
      <c r="V150" s="297"/>
      <c r="W150" s="297"/>
      <c r="X150" s="297"/>
      <c r="Y150" s="297"/>
      <c r="Z150" s="297"/>
      <c r="AA150" s="297"/>
      <c r="AB150" s="296"/>
      <c r="AC150" s="296"/>
      <c r="AD150" s="296"/>
      <c r="AE150" s="296"/>
      <c r="AF150" s="296"/>
      <c r="AG150" s="296"/>
      <c r="AH150" s="296"/>
      <c r="AI150" s="296"/>
      <c r="AJ150" s="296"/>
      <c r="AK150" s="296"/>
      <c r="AL150" s="296"/>
      <c r="AM150" s="296"/>
      <c r="AN150" s="296"/>
      <c r="AO150" s="296"/>
      <c r="AP150" s="296"/>
    </row>
    <row r="151" spans="1:42" ht="14.25" hidden="1" customHeight="1">
      <c r="A151" s="778"/>
      <c r="B151" s="759"/>
      <c r="C151" s="786" t="s">
        <v>718</v>
      </c>
      <c r="D151" s="786"/>
      <c r="E151" s="787"/>
      <c r="F151" s="788"/>
      <c r="G151" s="782" t="str">
        <f>IF(OR(E151="",E152=""),"",IF(E151=E152,"ＯＫ",""))</f>
        <v/>
      </c>
      <c r="H151" s="306"/>
      <c r="I151" s="297"/>
      <c r="J151" s="297"/>
      <c r="K151" s="297"/>
      <c r="L151" s="297"/>
      <c r="M151" s="297"/>
      <c r="N151" s="310"/>
      <c r="O151" s="297"/>
      <c r="P151" s="297"/>
      <c r="Q151" s="297"/>
      <c r="R151" s="297"/>
      <c r="S151" s="308"/>
      <c r="T151" s="297"/>
      <c r="U151" s="297"/>
      <c r="V151" s="297"/>
      <c r="W151" s="297"/>
      <c r="X151" s="297"/>
      <c r="Y151" s="297"/>
      <c r="Z151" s="297"/>
      <c r="AA151" s="297"/>
      <c r="AB151" s="296"/>
      <c r="AC151" s="296"/>
      <c r="AD151" s="296"/>
      <c r="AE151" s="296"/>
      <c r="AF151" s="296"/>
      <c r="AG151" s="296"/>
      <c r="AH151" s="296"/>
      <c r="AI151" s="296"/>
      <c r="AJ151" s="296"/>
      <c r="AK151" s="296"/>
      <c r="AL151" s="296"/>
      <c r="AM151" s="296"/>
      <c r="AN151" s="296"/>
      <c r="AO151" s="296"/>
      <c r="AP151" s="296"/>
    </row>
    <row r="152" spans="1:42" ht="14.25" hidden="1" customHeight="1">
      <c r="A152" s="778"/>
      <c r="B152" s="759"/>
      <c r="C152" s="786"/>
      <c r="D152" s="786"/>
      <c r="E152" s="787"/>
      <c r="F152" s="788"/>
      <c r="G152" s="783"/>
      <c r="H152" s="306"/>
      <c r="I152" s="297"/>
      <c r="J152" s="297"/>
      <c r="K152" s="297"/>
      <c r="L152" s="297"/>
      <c r="M152" s="297"/>
      <c r="N152" s="310"/>
      <c r="O152" s="297"/>
      <c r="P152" s="297"/>
      <c r="Q152" s="297"/>
      <c r="R152" s="297"/>
      <c r="S152" s="308"/>
      <c r="T152" s="297"/>
      <c r="U152" s="297"/>
      <c r="V152" s="297"/>
      <c r="W152" s="297"/>
      <c r="X152" s="297"/>
      <c r="Y152" s="297"/>
      <c r="Z152" s="297"/>
      <c r="AA152" s="297"/>
      <c r="AB152" s="296"/>
      <c r="AC152" s="296"/>
      <c r="AD152" s="296"/>
      <c r="AE152" s="296"/>
      <c r="AF152" s="296"/>
      <c r="AG152" s="296"/>
      <c r="AH152" s="296"/>
      <c r="AI152" s="296"/>
      <c r="AJ152" s="296"/>
      <c r="AK152" s="296"/>
      <c r="AL152" s="296"/>
      <c r="AM152" s="296"/>
      <c r="AN152" s="296"/>
      <c r="AO152" s="296"/>
      <c r="AP152" s="296"/>
    </row>
    <row r="153" spans="1:42" ht="14.25" hidden="1" customHeight="1">
      <c r="A153" s="778"/>
      <c r="B153" s="759"/>
      <c r="C153" s="761" t="s">
        <v>721</v>
      </c>
      <c r="D153" s="761"/>
      <c r="E153" s="784"/>
      <c r="F153" s="785"/>
      <c r="G153" s="782" t="str">
        <f>IF(OR(E153="",E154=""),"",IF(E153=E154,"ＯＫ",""))</f>
        <v/>
      </c>
      <c r="H153" s="306"/>
      <c r="I153" s="297"/>
      <c r="J153" s="297"/>
      <c r="K153" s="297"/>
      <c r="L153" s="297"/>
      <c r="M153" s="297"/>
      <c r="N153" s="310"/>
      <c r="O153" s="297"/>
      <c r="P153" s="297"/>
      <c r="Q153" s="297"/>
      <c r="R153" s="297"/>
      <c r="S153" s="308"/>
      <c r="T153" s="297"/>
      <c r="U153" s="297"/>
      <c r="V153" s="297"/>
      <c r="W153" s="297"/>
      <c r="X153" s="297"/>
      <c r="Y153" s="297"/>
      <c r="Z153" s="297"/>
      <c r="AA153" s="297"/>
      <c r="AB153" s="296"/>
      <c r="AC153" s="296"/>
      <c r="AD153" s="296"/>
      <c r="AE153" s="296"/>
      <c r="AF153" s="296"/>
      <c r="AG153" s="296"/>
      <c r="AH153" s="296"/>
      <c r="AI153" s="296"/>
      <c r="AJ153" s="296"/>
      <c r="AK153" s="296"/>
      <c r="AL153" s="296"/>
      <c r="AM153" s="296"/>
      <c r="AN153" s="296"/>
      <c r="AO153" s="296"/>
      <c r="AP153" s="296"/>
    </row>
    <row r="154" spans="1:42" ht="14.25" hidden="1" customHeight="1" thickBot="1">
      <c r="A154" s="789"/>
      <c r="B154" s="759"/>
      <c r="C154" s="761"/>
      <c r="D154" s="761"/>
      <c r="E154" s="784"/>
      <c r="F154" s="785"/>
      <c r="G154" s="783"/>
      <c r="H154" s="306"/>
      <c r="I154" s="297"/>
      <c r="J154" s="297"/>
      <c r="K154" s="297"/>
      <c r="L154" s="297"/>
      <c r="M154" s="297"/>
      <c r="N154" s="310"/>
      <c r="O154" s="297"/>
      <c r="P154" s="297"/>
      <c r="Q154" s="297"/>
      <c r="R154" s="297"/>
      <c r="S154" s="308"/>
      <c r="T154" s="297"/>
      <c r="U154" s="297"/>
      <c r="V154" s="297"/>
      <c r="W154" s="297"/>
      <c r="X154" s="297"/>
      <c r="Y154" s="297"/>
      <c r="Z154" s="297"/>
      <c r="AA154" s="297"/>
      <c r="AB154" s="296"/>
      <c r="AC154" s="296"/>
      <c r="AD154" s="296"/>
      <c r="AE154" s="296"/>
      <c r="AF154" s="296"/>
      <c r="AG154" s="296"/>
      <c r="AH154" s="296"/>
      <c r="AI154" s="296"/>
      <c r="AJ154" s="296"/>
      <c r="AK154" s="296"/>
      <c r="AL154" s="296"/>
      <c r="AM154" s="296"/>
      <c r="AN154" s="296"/>
      <c r="AO154" s="296"/>
      <c r="AP154" s="296"/>
    </row>
    <row r="155" spans="1:42" ht="14.25" hidden="1" customHeight="1">
      <c r="A155" s="777" t="s">
        <v>764</v>
      </c>
      <c r="B155" s="759" t="s">
        <v>765</v>
      </c>
      <c r="C155" s="761" t="s">
        <v>766</v>
      </c>
      <c r="D155" s="761"/>
      <c r="E155" s="762"/>
      <c r="F155" s="763"/>
      <c r="G155" s="266" t="s">
        <v>767</v>
      </c>
      <c r="H155" s="306"/>
      <c r="I155" s="297"/>
      <c r="J155" s="297"/>
      <c r="K155" s="297"/>
      <c r="L155" s="297"/>
      <c r="M155" s="297"/>
      <c r="N155" s="310"/>
      <c r="O155" s="297"/>
      <c r="P155" s="297"/>
      <c r="Q155" s="297"/>
      <c r="R155" s="297"/>
      <c r="S155" s="308"/>
      <c r="T155" s="297"/>
      <c r="U155" s="297"/>
      <c r="V155" s="297"/>
      <c r="W155" s="297"/>
      <c r="X155" s="297"/>
      <c r="Y155" s="297"/>
      <c r="Z155" s="297"/>
      <c r="AA155" s="297"/>
      <c r="AB155" s="296"/>
      <c r="AC155" s="296"/>
      <c r="AD155" s="296"/>
      <c r="AE155" s="296"/>
      <c r="AF155" s="296"/>
      <c r="AG155" s="296"/>
      <c r="AH155" s="296"/>
      <c r="AI155" s="296"/>
      <c r="AJ155" s="296"/>
      <c r="AK155" s="296"/>
      <c r="AL155" s="296"/>
      <c r="AM155" s="296"/>
      <c r="AN155" s="296"/>
      <c r="AO155" s="296"/>
      <c r="AP155" s="296"/>
    </row>
    <row r="156" spans="1:42" ht="14.25" hidden="1" customHeight="1">
      <c r="A156" s="778"/>
      <c r="B156" s="759"/>
      <c r="C156" s="761" t="s">
        <v>768</v>
      </c>
      <c r="D156" s="761"/>
      <c r="E156" s="762"/>
      <c r="F156" s="763"/>
      <c r="G156" s="266"/>
      <c r="H156" s="306"/>
      <c r="I156" s="297"/>
      <c r="J156" s="297"/>
      <c r="K156" s="297"/>
      <c r="L156" s="297"/>
      <c r="M156" s="297"/>
      <c r="N156" s="310"/>
      <c r="O156" s="297"/>
      <c r="P156" s="297"/>
      <c r="Q156" s="297"/>
      <c r="R156" s="297"/>
      <c r="S156" s="308"/>
      <c r="T156" s="297"/>
      <c r="U156" s="297"/>
      <c r="V156" s="297"/>
      <c r="W156" s="297"/>
      <c r="X156" s="297"/>
      <c r="Y156" s="297"/>
      <c r="Z156" s="297"/>
      <c r="AA156" s="297"/>
      <c r="AB156" s="296"/>
      <c r="AC156" s="296"/>
      <c r="AD156" s="296"/>
      <c r="AE156" s="296"/>
      <c r="AF156" s="296"/>
      <c r="AG156" s="296"/>
      <c r="AH156" s="296"/>
      <c r="AI156" s="296"/>
      <c r="AJ156" s="296"/>
      <c r="AK156" s="296"/>
      <c r="AL156" s="296"/>
      <c r="AM156" s="296"/>
      <c r="AN156" s="296"/>
      <c r="AO156" s="296"/>
      <c r="AP156" s="296"/>
    </row>
    <row r="157" spans="1:42" ht="14.25" hidden="1" customHeight="1">
      <c r="A157" s="778"/>
      <c r="B157" s="759"/>
      <c r="C157" s="761" t="s">
        <v>769</v>
      </c>
      <c r="D157" s="761"/>
      <c r="E157" s="762"/>
      <c r="F157" s="763"/>
      <c r="G157" s="266"/>
      <c r="H157" s="306"/>
      <c r="I157" s="297"/>
      <c r="J157" s="297"/>
      <c r="K157" s="297"/>
      <c r="L157" s="297"/>
      <c r="M157" s="297"/>
      <c r="N157" s="310"/>
      <c r="O157" s="297"/>
      <c r="P157" s="297"/>
      <c r="Q157" s="297"/>
      <c r="R157" s="297"/>
      <c r="S157" s="308"/>
      <c r="T157" s="297"/>
      <c r="U157" s="297"/>
      <c r="V157" s="297"/>
      <c r="W157" s="297"/>
      <c r="X157" s="297"/>
      <c r="Y157" s="297"/>
      <c r="Z157" s="297"/>
      <c r="AA157" s="297"/>
      <c r="AB157" s="296"/>
      <c r="AC157" s="296"/>
      <c r="AD157" s="296"/>
      <c r="AE157" s="296"/>
      <c r="AF157" s="296"/>
      <c r="AG157" s="296"/>
      <c r="AH157" s="296"/>
      <c r="AI157" s="296"/>
      <c r="AJ157" s="296"/>
      <c r="AK157" s="296"/>
      <c r="AL157" s="296"/>
      <c r="AM157" s="296"/>
      <c r="AN157" s="296"/>
      <c r="AO157" s="296"/>
      <c r="AP157" s="296"/>
    </row>
    <row r="158" spans="1:42" ht="14.25" hidden="1" customHeight="1">
      <c r="A158" s="778"/>
      <c r="B158" s="759"/>
      <c r="C158" s="761" t="s">
        <v>19</v>
      </c>
      <c r="D158" s="761"/>
      <c r="E158" s="780" t="str">
        <f>IF(E155&gt;=1,"００５","")</f>
        <v/>
      </c>
      <c r="F158" s="781"/>
      <c r="G158" s="266"/>
      <c r="H158" s="306"/>
      <c r="I158" s="297"/>
      <c r="J158" s="297"/>
      <c r="K158" s="297"/>
      <c r="L158" s="297"/>
      <c r="M158" s="297"/>
      <c r="N158" s="310"/>
      <c r="O158" s="297"/>
      <c r="P158" s="297"/>
      <c r="Q158" s="297"/>
      <c r="R158" s="297"/>
      <c r="S158" s="308"/>
      <c r="T158" s="297"/>
      <c r="U158" s="297"/>
      <c r="V158" s="297"/>
      <c r="W158" s="297"/>
      <c r="X158" s="297"/>
      <c r="Y158" s="297"/>
      <c r="Z158" s="297"/>
      <c r="AA158" s="297"/>
      <c r="AB158" s="296"/>
      <c r="AC158" s="296"/>
      <c r="AD158" s="296"/>
      <c r="AE158" s="296"/>
      <c r="AF158" s="296"/>
      <c r="AG158" s="296"/>
      <c r="AH158" s="296"/>
      <c r="AI158" s="296"/>
      <c r="AJ158" s="296"/>
      <c r="AK158" s="296"/>
      <c r="AL158" s="296"/>
      <c r="AM158" s="296"/>
      <c r="AN158" s="296"/>
      <c r="AO158" s="296"/>
      <c r="AP158" s="296"/>
    </row>
    <row r="159" spans="1:42" ht="14.25" hidden="1" customHeight="1">
      <c r="A159" s="778"/>
      <c r="B159" s="759"/>
      <c r="C159" s="761" t="s">
        <v>770</v>
      </c>
      <c r="D159" s="761"/>
      <c r="E159" s="762"/>
      <c r="F159" s="763"/>
      <c r="G159" s="266"/>
      <c r="H159" s="306"/>
      <c r="I159" s="297"/>
      <c r="J159" s="297"/>
      <c r="K159" s="297"/>
      <c r="L159" s="297"/>
      <c r="M159" s="297"/>
      <c r="N159" s="310"/>
      <c r="O159" s="297"/>
      <c r="P159" s="297"/>
      <c r="Q159" s="297"/>
      <c r="R159" s="297"/>
      <c r="S159" s="308"/>
      <c r="T159" s="297"/>
      <c r="U159" s="297"/>
      <c r="V159" s="297"/>
      <c r="W159" s="297"/>
      <c r="X159" s="297"/>
      <c r="Y159" s="297"/>
      <c r="Z159" s="297"/>
      <c r="AA159" s="297"/>
      <c r="AB159" s="296"/>
      <c r="AC159" s="296"/>
      <c r="AD159" s="296"/>
      <c r="AE159" s="296"/>
      <c r="AF159" s="296"/>
      <c r="AG159" s="296"/>
      <c r="AH159" s="296"/>
      <c r="AI159" s="296"/>
      <c r="AJ159" s="296"/>
      <c r="AK159" s="296"/>
      <c r="AL159" s="296"/>
      <c r="AM159" s="296"/>
      <c r="AN159" s="296"/>
      <c r="AO159" s="296"/>
      <c r="AP159" s="296"/>
    </row>
    <row r="160" spans="1:42" ht="14.25" hidden="1" customHeight="1">
      <c r="A160" s="778"/>
      <c r="B160" s="759"/>
      <c r="C160" s="761" t="s">
        <v>771</v>
      </c>
      <c r="D160" s="761"/>
      <c r="E160" s="769"/>
      <c r="F160" s="770"/>
      <c r="G160" s="266" t="s">
        <v>772</v>
      </c>
      <c r="H160" s="306"/>
      <c r="I160" s="297"/>
      <c r="J160" s="297"/>
      <c r="K160" s="297"/>
      <c r="L160" s="297"/>
      <c r="M160" s="297"/>
      <c r="N160" s="310"/>
      <c r="O160" s="297"/>
      <c r="P160" s="297"/>
      <c r="Q160" s="297"/>
      <c r="R160" s="297"/>
      <c r="S160" s="308"/>
      <c r="T160" s="297"/>
      <c r="U160" s="297"/>
      <c r="V160" s="297"/>
      <c r="W160" s="297"/>
      <c r="X160" s="297"/>
      <c r="Y160" s="297"/>
      <c r="Z160" s="297"/>
      <c r="AA160" s="297"/>
      <c r="AB160" s="296"/>
      <c r="AC160" s="296"/>
      <c r="AD160" s="296"/>
      <c r="AE160" s="296"/>
      <c r="AF160" s="296"/>
      <c r="AG160" s="296"/>
      <c r="AH160" s="296"/>
      <c r="AI160" s="296"/>
      <c r="AJ160" s="296"/>
      <c r="AK160" s="296"/>
      <c r="AL160" s="296"/>
      <c r="AM160" s="296"/>
      <c r="AN160" s="296"/>
      <c r="AO160" s="296"/>
      <c r="AP160" s="296"/>
    </row>
    <row r="161" spans="1:42" ht="14.25" hidden="1" customHeight="1">
      <c r="A161" s="778"/>
      <c r="B161" s="759"/>
      <c r="C161" s="761" t="s">
        <v>773</v>
      </c>
      <c r="D161" s="761"/>
      <c r="E161" s="762"/>
      <c r="F161" s="763"/>
      <c r="G161" s="266"/>
      <c r="H161" s="306"/>
      <c r="I161" s="297"/>
      <c r="J161" s="297"/>
      <c r="K161" s="297"/>
      <c r="L161" s="297"/>
      <c r="M161" s="297"/>
      <c r="N161" s="310"/>
      <c r="O161" s="297"/>
      <c r="P161" s="297"/>
      <c r="Q161" s="297"/>
      <c r="R161" s="297"/>
      <c r="S161" s="308"/>
      <c r="T161" s="297"/>
      <c r="U161" s="297"/>
      <c r="V161" s="297"/>
      <c r="W161" s="297"/>
      <c r="X161" s="297"/>
      <c r="Y161" s="297"/>
      <c r="Z161" s="297"/>
      <c r="AA161" s="297"/>
      <c r="AB161" s="296"/>
      <c r="AC161" s="296"/>
      <c r="AD161" s="296"/>
      <c r="AE161" s="296"/>
      <c r="AF161" s="296"/>
      <c r="AG161" s="296"/>
      <c r="AH161" s="296"/>
      <c r="AI161" s="296"/>
      <c r="AJ161" s="296"/>
      <c r="AK161" s="296"/>
      <c r="AL161" s="296"/>
      <c r="AM161" s="296"/>
      <c r="AN161" s="296"/>
      <c r="AO161" s="296"/>
      <c r="AP161" s="296"/>
    </row>
    <row r="162" spans="1:42" ht="14.25" hidden="1" customHeight="1">
      <c r="A162" s="778"/>
      <c r="B162" s="759"/>
      <c r="C162" s="761" t="s">
        <v>774</v>
      </c>
      <c r="D162" s="761"/>
      <c r="E162" s="767" t="str">
        <f>IF(E173&gt;=20,(6600/110)*(E173/5),"")</f>
        <v/>
      </c>
      <c r="F162" s="768"/>
      <c r="G162" s="266"/>
      <c r="H162" s="306"/>
      <c r="I162" s="297"/>
      <c r="J162" s="297"/>
      <c r="K162" s="297"/>
      <c r="L162" s="297"/>
      <c r="M162" s="297"/>
      <c r="N162" s="310"/>
      <c r="O162" s="297"/>
      <c r="P162" s="297"/>
      <c r="Q162" s="297"/>
      <c r="R162" s="297"/>
      <c r="S162" s="308"/>
      <c r="T162" s="297"/>
      <c r="U162" s="297"/>
      <c r="V162" s="297"/>
      <c r="W162" s="297"/>
      <c r="X162" s="297"/>
      <c r="Y162" s="297"/>
      <c r="Z162" s="297"/>
      <c r="AA162" s="297"/>
      <c r="AB162" s="296"/>
      <c r="AC162" s="296"/>
      <c r="AD162" s="296"/>
      <c r="AE162" s="296"/>
      <c r="AF162" s="296"/>
      <c r="AG162" s="296"/>
      <c r="AH162" s="296"/>
      <c r="AI162" s="296"/>
      <c r="AJ162" s="296"/>
      <c r="AK162" s="296"/>
      <c r="AL162" s="296"/>
      <c r="AM162" s="296"/>
      <c r="AN162" s="296"/>
      <c r="AO162" s="296"/>
      <c r="AP162" s="296"/>
    </row>
    <row r="163" spans="1:42" ht="14.25" hidden="1" customHeight="1">
      <c r="A163" s="778"/>
      <c r="B163" s="759"/>
      <c r="C163" s="761" t="s">
        <v>775</v>
      </c>
      <c r="D163" s="761"/>
      <c r="E163" s="762"/>
      <c r="F163" s="763"/>
      <c r="G163" s="266"/>
      <c r="H163" s="306"/>
      <c r="I163" s="297"/>
      <c r="J163" s="297"/>
      <c r="K163" s="297"/>
      <c r="L163" s="297"/>
      <c r="M163" s="297"/>
      <c r="N163" s="310"/>
      <c r="O163" s="297"/>
      <c r="P163" s="297"/>
      <c r="Q163" s="297"/>
      <c r="R163" s="297"/>
      <c r="S163" s="308"/>
      <c r="T163" s="297"/>
      <c r="U163" s="297"/>
      <c r="V163" s="297"/>
      <c r="W163" s="297"/>
      <c r="X163" s="297"/>
      <c r="Y163" s="297"/>
      <c r="Z163" s="297"/>
      <c r="AA163" s="297"/>
      <c r="AB163" s="296"/>
      <c r="AC163" s="296"/>
      <c r="AD163" s="296"/>
      <c r="AE163" s="296"/>
      <c r="AF163" s="296"/>
      <c r="AG163" s="296"/>
      <c r="AH163" s="296"/>
      <c r="AI163" s="296"/>
      <c r="AJ163" s="296"/>
      <c r="AK163" s="296"/>
      <c r="AL163" s="296"/>
      <c r="AM163" s="296"/>
      <c r="AN163" s="296"/>
      <c r="AO163" s="296"/>
      <c r="AP163" s="296"/>
    </row>
    <row r="164" spans="1:42" ht="14.25" hidden="1" customHeight="1">
      <c r="A164" s="778"/>
      <c r="B164" s="759"/>
      <c r="C164" s="761" t="s">
        <v>776</v>
      </c>
      <c r="D164" s="761"/>
      <c r="E164" s="767">
        <v>1</v>
      </c>
      <c r="F164" s="768"/>
      <c r="G164" s="266"/>
      <c r="H164" s="306"/>
      <c r="I164" s="297"/>
      <c r="J164" s="297"/>
      <c r="K164" s="297"/>
      <c r="L164" s="297"/>
      <c r="M164" s="297"/>
      <c r="N164" s="310"/>
      <c r="O164" s="297"/>
      <c r="P164" s="297"/>
      <c r="Q164" s="297"/>
      <c r="R164" s="297"/>
      <c r="S164" s="308"/>
      <c r="T164" s="297"/>
      <c r="U164" s="297"/>
      <c r="V164" s="297"/>
      <c r="W164" s="297"/>
      <c r="X164" s="297"/>
      <c r="Y164" s="297"/>
      <c r="Z164" s="297"/>
      <c r="AA164" s="297"/>
      <c r="AB164" s="296"/>
      <c r="AC164" s="296"/>
      <c r="AD164" s="296"/>
      <c r="AE164" s="296"/>
      <c r="AF164" s="296"/>
      <c r="AG164" s="296"/>
      <c r="AH164" s="296"/>
      <c r="AI164" s="296"/>
      <c r="AJ164" s="296"/>
      <c r="AK164" s="296"/>
      <c r="AL164" s="296"/>
      <c r="AM164" s="296"/>
      <c r="AN164" s="296"/>
      <c r="AO164" s="296"/>
      <c r="AP164" s="296"/>
    </row>
    <row r="165" spans="1:42" ht="14.25" hidden="1" customHeight="1">
      <c r="A165" s="778"/>
      <c r="B165" s="759"/>
      <c r="C165" s="761" t="s">
        <v>777</v>
      </c>
      <c r="D165" s="761"/>
      <c r="E165" s="775"/>
      <c r="F165" s="776"/>
      <c r="G165" s="266" t="s">
        <v>778</v>
      </c>
      <c r="H165" s="306"/>
      <c r="I165" s="297"/>
      <c r="J165" s="297"/>
      <c r="K165" s="297"/>
      <c r="L165" s="297"/>
      <c r="M165" s="297"/>
      <c r="N165" s="310"/>
      <c r="O165" s="297"/>
      <c r="P165" s="297"/>
      <c r="Q165" s="297"/>
      <c r="R165" s="297"/>
      <c r="S165" s="308"/>
      <c r="T165" s="297"/>
      <c r="U165" s="297"/>
      <c r="V165" s="297"/>
      <c r="W165" s="297"/>
      <c r="X165" s="297"/>
      <c r="Y165" s="297"/>
      <c r="Z165" s="297"/>
      <c r="AA165" s="297"/>
      <c r="AB165" s="296"/>
      <c r="AC165" s="296"/>
      <c r="AD165" s="296"/>
      <c r="AE165" s="296"/>
      <c r="AF165" s="296"/>
      <c r="AG165" s="296"/>
      <c r="AH165" s="296"/>
      <c r="AI165" s="296"/>
      <c r="AJ165" s="296"/>
      <c r="AK165" s="296"/>
      <c r="AL165" s="296"/>
      <c r="AM165" s="296"/>
      <c r="AN165" s="296"/>
      <c r="AO165" s="296"/>
      <c r="AP165" s="296"/>
    </row>
    <row r="166" spans="1:42" ht="14.25" hidden="1" customHeight="1">
      <c r="A166" s="778"/>
      <c r="B166" s="759"/>
      <c r="C166" s="761" t="s">
        <v>779</v>
      </c>
      <c r="D166" s="761"/>
      <c r="E166" s="775"/>
      <c r="F166" s="776"/>
      <c r="G166" s="266" t="s">
        <v>778</v>
      </c>
      <c r="H166" s="306"/>
      <c r="I166" s="297"/>
      <c r="J166" s="297"/>
      <c r="K166" s="297"/>
      <c r="L166" s="297"/>
      <c r="M166" s="297"/>
      <c r="N166" s="310"/>
      <c r="O166" s="297"/>
      <c r="P166" s="297"/>
      <c r="Q166" s="297"/>
      <c r="R166" s="297"/>
      <c r="S166" s="308"/>
      <c r="T166" s="297"/>
      <c r="U166" s="297"/>
      <c r="V166" s="297"/>
      <c r="W166" s="297"/>
      <c r="X166" s="297"/>
      <c r="Y166" s="297"/>
      <c r="Z166" s="297"/>
      <c r="AA166" s="297"/>
      <c r="AB166" s="296"/>
      <c r="AC166" s="296"/>
      <c r="AD166" s="296"/>
      <c r="AE166" s="296"/>
      <c r="AF166" s="296"/>
      <c r="AG166" s="296"/>
      <c r="AH166" s="296"/>
      <c r="AI166" s="296"/>
      <c r="AJ166" s="296"/>
      <c r="AK166" s="296"/>
      <c r="AL166" s="296"/>
      <c r="AM166" s="296"/>
      <c r="AN166" s="296"/>
      <c r="AO166" s="296"/>
      <c r="AP166" s="296"/>
    </row>
    <row r="167" spans="1:42" ht="14.25" hidden="1" customHeight="1">
      <c r="A167" s="778"/>
      <c r="B167" s="759"/>
      <c r="C167" s="761" t="s">
        <v>780</v>
      </c>
      <c r="D167" s="356" t="s">
        <v>781</v>
      </c>
      <c r="E167" s="762"/>
      <c r="F167" s="763"/>
      <c r="G167" s="266"/>
      <c r="H167" s="306"/>
      <c r="I167" s="297"/>
      <c r="J167" s="297"/>
      <c r="K167" s="297"/>
      <c r="L167" s="297"/>
      <c r="M167" s="297"/>
      <c r="N167" s="310"/>
      <c r="O167" s="297"/>
      <c r="P167" s="297"/>
      <c r="Q167" s="297"/>
      <c r="R167" s="297"/>
      <c r="S167" s="308"/>
      <c r="T167" s="297"/>
      <c r="U167" s="297"/>
      <c r="V167" s="297"/>
      <c r="W167" s="297"/>
      <c r="X167" s="297"/>
      <c r="Y167" s="297"/>
      <c r="Z167" s="297"/>
      <c r="AA167" s="297"/>
      <c r="AB167" s="296"/>
      <c r="AC167" s="296"/>
      <c r="AD167" s="296"/>
      <c r="AE167" s="296"/>
      <c r="AF167" s="296"/>
      <c r="AG167" s="296"/>
      <c r="AH167" s="296"/>
      <c r="AI167" s="296"/>
      <c r="AJ167" s="296"/>
      <c r="AK167" s="296"/>
      <c r="AL167" s="296"/>
      <c r="AM167" s="296"/>
      <c r="AN167" s="296"/>
      <c r="AO167" s="296"/>
      <c r="AP167" s="296"/>
    </row>
    <row r="168" spans="1:42" ht="14.25" hidden="1" customHeight="1">
      <c r="A168" s="778"/>
      <c r="B168" s="759"/>
      <c r="C168" s="761"/>
      <c r="D168" s="356" t="s">
        <v>782</v>
      </c>
      <c r="E168" s="762"/>
      <c r="F168" s="763"/>
      <c r="G168" s="266"/>
      <c r="H168" s="306"/>
      <c r="I168" s="297"/>
      <c r="J168" s="297"/>
      <c r="K168" s="297"/>
      <c r="L168" s="297"/>
      <c r="M168" s="297"/>
      <c r="N168" s="310"/>
      <c r="O168" s="297"/>
      <c r="P168" s="297"/>
      <c r="Q168" s="297"/>
      <c r="R168" s="297"/>
      <c r="S168" s="308"/>
      <c r="T168" s="297"/>
      <c r="U168" s="297"/>
      <c r="V168" s="297"/>
      <c r="W168" s="297"/>
      <c r="X168" s="297"/>
      <c r="Y168" s="297"/>
      <c r="Z168" s="297"/>
      <c r="AA168" s="297"/>
      <c r="AB168" s="296"/>
      <c r="AC168" s="296"/>
      <c r="AD168" s="296"/>
      <c r="AE168" s="296"/>
      <c r="AF168" s="296"/>
      <c r="AG168" s="296"/>
      <c r="AH168" s="296"/>
      <c r="AI168" s="296"/>
      <c r="AJ168" s="296"/>
      <c r="AK168" s="296"/>
      <c r="AL168" s="296"/>
      <c r="AM168" s="296"/>
      <c r="AN168" s="296"/>
      <c r="AO168" s="296"/>
      <c r="AP168" s="296"/>
    </row>
    <row r="169" spans="1:42" ht="14.25" hidden="1" customHeight="1">
      <c r="A169" s="778"/>
      <c r="B169" s="759"/>
      <c r="C169" s="761"/>
      <c r="D169" s="356" t="s">
        <v>783</v>
      </c>
      <c r="E169" s="762"/>
      <c r="F169" s="763"/>
      <c r="G169" s="266"/>
      <c r="H169" s="306"/>
      <c r="I169" s="297"/>
      <c r="J169" s="297"/>
      <c r="K169" s="297"/>
      <c r="L169" s="297"/>
      <c r="M169" s="297"/>
      <c r="N169" s="310"/>
      <c r="O169" s="297"/>
      <c r="P169" s="297"/>
      <c r="Q169" s="297"/>
      <c r="R169" s="297"/>
      <c r="S169" s="308"/>
      <c r="T169" s="297"/>
      <c r="U169" s="297"/>
      <c r="V169" s="297"/>
      <c r="W169" s="297"/>
      <c r="X169" s="297"/>
      <c r="Y169" s="297"/>
      <c r="Z169" s="297"/>
      <c r="AA169" s="297"/>
      <c r="AB169" s="296"/>
      <c r="AC169" s="296"/>
      <c r="AD169" s="296"/>
      <c r="AE169" s="296"/>
      <c r="AF169" s="296"/>
      <c r="AG169" s="296"/>
      <c r="AH169" s="296"/>
      <c r="AI169" s="296"/>
      <c r="AJ169" s="296"/>
      <c r="AK169" s="296"/>
      <c r="AL169" s="296"/>
      <c r="AM169" s="296"/>
      <c r="AN169" s="296"/>
      <c r="AO169" s="296"/>
      <c r="AP169" s="296"/>
    </row>
    <row r="170" spans="1:42" ht="14.25" hidden="1" customHeight="1">
      <c r="A170" s="778"/>
      <c r="B170" s="759" t="s">
        <v>784</v>
      </c>
      <c r="C170" s="761" t="s">
        <v>768</v>
      </c>
      <c r="D170" s="761"/>
      <c r="E170" s="762"/>
      <c r="F170" s="763"/>
      <c r="G170" s="266"/>
      <c r="H170" s="306"/>
      <c r="I170" s="297"/>
      <c r="J170" s="297"/>
      <c r="K170" s="297"/>
      <c r="L170" s="297"/>
      <c r="M170" s="297"/>
      <c r="N170" s="310"/>
      <c r="O170" s="297"/>
      <c r="P170" s="297"/>
      <c r="Q170" s="297"/>
      <c r="R170" s="297"/>
      <c r="S170" s="308"/>
      <c r="T170" s="297"/>
      <c r="U170" s="297"/>
      <c r="V170" s="297"/>
      <c r="W170" s="297"/>
      <c r="X170" s="297"/>
      <c r="Y170" s="297"/>
      <c r="Z170" s="297"/>
      <c r="AA170" s="297"/>
      <c r="AB170" s="296"/>
      <c r="AC170" s="296"/>
      <c r="AD170" s="296"/>
      <c r="AE170" s="296"/>
      <c r="AF170" s="296"/>
      <c r="AG170" s="296"/>
      <c r="AH170" s="296"/>
      <c r="AI170" s="296"/>
      <c r="AJ170" s="296"/>
      <c r="AK170" s="296"/>
      <c r="AL170" s="296"/>
      <c r="AM170" s="296"/>
      <c r="AN170" s="296"/>
      <c r="AO170" s="296"/>
      <c r="AP170" s="296"/>
    </row>
    <row r="171" spans="1:42" ht="14.25" hidden="1" customHeight="1">
      <c r="A171" s="778"/>
      <c r="B171" s="759"/>
      <c r="C171" s="761" t="s">
        <v>686</v>
      </c>
      <c r="D171" s="761"/>
      <c r="E171" s="767">
        <v>2</v>
      </c>
      <c r="F171" s="768"/>
      <c r="G171" s="266"/>
      <c r="H171" s="306"/>
      <c r="I171" s="297"/>
      <c r="J171" s="297"/>
      <c r="K171" s="297"/>
      <c r="L171" s="297"/>
      <c r="M171" s="297"/>
      <c r="N171" s="310"/>
      <c r="O171" s="297"/>
      <c r="P171" s="297"/>
      <c r="Q171" s="297"/>
      <c r="R171" s="297"/>
      <c r="S171" s="308"/>
      <c r="T171" s="297"/>
      <c r="U171" s="297"/>
      <c r="V171" s="297"/>
      <c r="W171" s="297"/>
      <c r="X171" s="297"/>
      <c r="Y171" s="297"/>
      <c r="Z171" s="297"/>
      <c r="AA171" s="297"/>
      <c r="AB171" s="296"/>
      <c r="AC171" s="296"/>
      <c r="AD171" s="296"/>
      <c r="AE171" s="296"/>
      <c r="AF171" s="296"/>
      <c r="AG171" s="296"/>
      <c r="AH171" s="296"/>
      <c r="AI171" s="296"/>
      <c r="AJ171" s="296"/>
      <c r="AK171" s="296"/>
      <c r="AL171" s="296"/>
      <c r="AM171" s="296"/>
      <c r="AN171" s="296"/>
      <c r="AO171" s="296"/>
      <c r="AP171" s="296"/>
    </row>
    <row r="172" spans="1:42" ht="14.25" hidden="1" customHeight="1">
      <c r="A172" s="778"/>
      <c r="B172" s="759"/>
      <c r="C172" s="761" t="s">
        <v>785</v>
      </c>
      <c r="D172" s="761"/>
      <c r="E172" s="769"/>
      <c r="F172" s="770"/>
      <c r="G172" s="266" t="s">
        <v>786</v>
      </c>
      <c r="H172" s="306"/>
      <c r="I172" s="297"/>
      <c r="J172" s="297"/>
      <c r="K172" s="297"/>
      <c r="L172" s="297"/>
      <c r="M172" s="297"/>
      <c r="N172" s="310"/>
      <c r="O172" s="297">
        <v>20</v>
      </c>
      <c r="P172" s="297"/>
      <c r="Q172" s="297"/>
      <c r="R172" s="297"/>
      <c r="S172" s="308"/>
      <c r="T172" s="297"/>
      <c r="U172" s="297"/>
      <c r="V172" s="297"/>
      <c r="W172" s="297"/>
      <c r="X172" s="297"/>
      <c r="Y172" s="297"/>
      <c r="Z172" s="297"/>
      <c r="AA172" s="297"/>
      <c r="AB172" s="296"/>
      <c r="AC172" s="296"/>
      <c r="AD172" s="296"/>
      <c r="AE172" s="296"/>
      <c r="AF172" s="296"/>
      <c r="AG172" s="296"/>
      <c r="AH172" s="296"/>
      <c r="AI172" s="296"/>
      <c r="AJ172" s="296"/>
      <c r="AK172" s="296"/>
      <c r="AL172" s="296"/>
      <c r="AM172" s="296"/>
      <c r="AN172" s="296"/>
      <c r="AO172" s="296"/>
      <c r="AP172" s="296"/>
    </row>
    <row r="173" spans="1:42" ht="14.25" hidden="1" customHeight="1">
      <c r="A173" s="778"/>
      <c r="B173" s="759"/>
      <c r="C173" s="761" t="s">
        <v>19</v>
      </c>
      <c r="D173" s="761"/>
      <c r="E173" s="771"/>
      <c r="F173" s="772"/>
      <c r="G173" s="266"/>
      <c r="H173" s="306"/>
      <c r="I173" s="297"/>
      <c r="J173" s="297"/>
      <c r="K173" s="297"/>
      <c r="L173" s="297"/>
      <c r="M173" s="297"/>
      <c r="N173" s="310"/>
      <c r="O173" s="297">
        <v>50</v>
      </c>
      <c r="P173" s="297"/>
      <c r="Q173" s="297"/>
      <c r="R173" s="297"/>
      <c r="S173" s="308"/>
      <c r="T173" s="297"/>
      <c r="U173" s="297"/>
      <c r="V173" s="297"/>
      <c r="W173" s="297"/>
      <c r="X173" s="297"/>
      <c r="Y173" s="297"/>
      <c r="Z173" s="297"/>
      <c r="AA173" s="297"/>
      <c r="AB173" s="296"/>
      <c r="AC173" s="296"/>
      <c r="AD173" s="296"/>
      <c r="AE173" s="296"/>
      <c r="AF173" s="296"/>
      <c r="AG173" s="296"/>
      <c r="AH173" s="296"/>
      <c r="AI173" s="296"/>
      <c r="AJ173" s="296"/>
      <c r="AK173" s="296"/>
      <c r="AL173" s="296"/>
      <c r="AM173" s="296"/>
      <c r="AN173" s="296"/>
      <c r="AO173" s="296"/>
      <c r="AP173" s="296"/>
    </row>
    <row r="174" spans="1:42" ht="14.25" hidden="1" customHeight="1">
      <c r="A174" s="778"/>
      <c r="B174" s="759"/>
      <c r="C174" s="761" t="s">
        <v>787</v>
      </c>
      <c r="D174" s="761"/>
      <c r="E174" s="773" t="str">
        <f>IF(E155&gt;=1,"110","")</f>
        <v/>
      </c>
      <c r="F174" s="774"/>
      <c r="G174" s="266"/>
      <c r="H174" s="306"/>
      <c r="I174" s="297"/>
      <c r="J174" s="297"/>
      <c r="K174" s="297"/>
      <c r="L174" s="297"/>
      <c r="M174" s="297"/>
      <c r="N174" s="310"/>
      <c r="O174" s="297">
        <v>200</v>
      </c>
      <c r="P174" s="297"/>
      <c r="Q174" s="297"/>
      <c r="R174" s="297"/>
      <c r="S174" s="308"/>
      <c r="T174" s="297"/>
      <c r="U174" s="297"/>
      <c r="V174" s="297"/>
      <c r="W174" s="297"/>
      <c r="X174" s="297"/>
      <c r="Y174" s="297"/>
      <c r="Z174" s="297"/>
      <c r="AA174" s="297"/>
      <c r="AB174" s="296"/>
      <c r="AC174" s="296"/>
      <c r="AD174" s="296"/>
      <c r="AE174" s="296"/>
      <c r="AF174" s="296"/>
      <c r="AG174" s="296"/>
      <c r="AH174" s="296"/>
      <c r="AI174" s="296"/>
      <c r="AJ174" s="296"/>
      <c r="AK174" s="296"/>
      <c r="AL174" s="296"/>
      <c r="AM174" s="296"/>
      <c r="AN174" s="296"/>
      <c r="AO174" s="296"/>
      <c r="AP174" s="296"/>
    </row>
    <row r="175" spans="1:42" ht="14.25" hidden="1" customHeight="1">
      <c r="A175" s="778"/>
      <c r="B175" s="759"/>
      <c r="C175" s="761" t="s">
        <v>788</v>
      </c>
      <c r="D175" s="761"/>
      <c r="E175" s="775"/>
      <c r="F175" s="776"/>
      <c r="G175" s="266" t="s">
        <v>778</v>
      </c>
      <c r="H175" s="306"/>
      <c r="I175" s="297"/>
      <c r="J175" s="297"/>
      <c r="K175" s="297"/>
      <c r="L175" s="297"/>
      <c r="M175" s="297"/>
      <c r="N175" s="310"/>
      <c r="O175" s="297">
        <v>500</v>
      </c>
      <c r="P175" s="297"/>
      <c r="Q175" s="297"/>
      <c r="R175" s="297"/>
      <c r="S175" s="308"/>
      <c r="T175" s="297"/>
      <c r="U175" s="297"/>
      <c r="V175" s="297"/>
      <c r="W175" s="297"/>
      <c r="X175" s="297"/>
      <c r="Y175" s="297"/>
      <c r="Z175" s="297"/>
      <c r="AA175" s="297"/>
      <c r="AB175" s="296"/>
      <c r="AC175" s="296"/>
      <c r="AD175" s="296"/>
      <c r="AE175" s="296"/>
      <c r="AF175" s="296"/>
      <c r="AG175" s="296"/>
      <c r="AH175" s="296"/>
      <c r="AI175" s="296"/>
      <c r="AJ175" s="296"/>
      <c r="AK175" s="296"/>
      <c r="AL175" s="296"/>
      <c r="AM175" s="296"/>
      <c r="AN175" s="296"/>
      <c r="AO175" s="296"/>
      <c r="AP175" s="296"/>
    </row>
    <row r="176" spans="1:42" ht="14.25" hidden="1" customHeight="1">
      <c r="A176" s="778"/>
      <c r="B176" s="759" t="s">
        <v>789</v>
      </c>
      <c r="C176" s="761" t="s">
        <v>768</v>
      </c>
      <c r="D176" s="761"/>
      <c r="E176" s="762" t="s">
        <v>790</v>
      </c>
      <c r="F176" s="763"/>
      <c r="G176" s="266"/>
      <c r="H176" s="306"/>
      <c r="I176" s="297"/>
      <c r="J176" s="297"/>
      <c r="K176" s="297"/>
      <c r="L176" s="297"/>
      <c r="M176" s="297"/>
      <c r="N176" s="310"/>
      <c r="O176" s="297"/>
      <c r="P176" s="297"/>
      <c r="Q176" s="297"/>
      <c r="R176" s="297"/>
      <c r="S176" s="308"/>
      <c r="T176" s="297"/>
      <c r="U176" s="297"/>
      <c r="V176" s="297"/>
      <c r="W176" s="297"/>
      <c r="X176" s="297"/>
      <c r="Y176" s="297"/>
      <c r="Z176" s="297"/>
      <c r="AA176" s="297"/>
      <c r="AB176" s="296"/>
      <c r="AC176" s="296"/>
      <c r="AD176" s="296"/>
      <c r="AE176" s="296"/>
      <c r="AF176" s="296"/>
      <c r="AG176" s="296"/>
      <c r="AH176" s="296"/>
      <c r="AI176" s="296"/>
      <c r="AJ176" s="296"/>
      <c r="AK176" s="296"/>
      <c r="AL176" s="296"/>
      <c r="AM176" s="296"/>
      <c r="AN176" s="296"/>
      <c r="AO176" s="296"/>
      <c r="AP176" s="296"/>
    </row>
    <row r="177" spans="1:42" ht="14.25" hidden="1" customHeight="1" thickBot="1">
      <c r="A177" s="779"/>
      <c r="B177" s="760"/>
      <c r="C177" s="764" t="s">
        <v>668</v>
      </c>
      <c r="D177" s="764"/>
      <c r="E177" s="765" t="s">
        <v>790</v>
      </c>
      <c r="F177" s="766"/>
      <c r="G177" s="266" t="s">
        <v>666</v>
      </c>
      <c r="H177" s="306"/>
      <c r="I177" s="297"/>
      <c r="J177" s="297"/>
      <c r="K177" s="297"/>
      <c r="L177" s="297"/>
      <c r="M177" s="297"/>
      <c r="N177" s="310"/>
      <c r="O177" s="297"/>
      <c r="P177" s="297"/>
      <c r="Q177" s="297"/>
      <c r="R177" s="297"/>
      <c r="S177" s="308"/>
      <c r="T177" s="297"/>
      <c r="U177" s="297"/>
      <c r="V177" s="297"/>
      <c r="W177" s="297"/>
      <c r="X177" s="297"/>
      <c r="Y177" s="297"/>
      <c r="Z177" s="297"/>
      <c r="AA177" s="297"/>
      <c r="AB177" s="296"/>
      <c r="AC177" s="296"/>
      <c r="AD177" s="296"/>
      <c r="AE177" s="296"/>
      <c r="AF177" s="296"/>
      <c r="AG177" s="296"/>
      <c r="AH177" s="296"/>
      <c r="AI177" s="296"/>
      <c r="AJ177" s="296"/>
      <c r="AK177" s="296"/>
      <c r="AL177" s="296"/>
      <c r="AM177" s="296"/>
      <c r="AN177" s="296"/>
      <c r="AO177" s="296"/>
      <c r="AP177" s="296"/>
    </row>
    <row r="178" spans="1:42" ht="14.25" customHeight="1">
      <c r="A178" s="738" t="s">
        <v>1144</v>
      </c>
      <c r="B178" s="1132" t="s">
        <v>1130</v>
      </c>
      <c r="C178" s="1133"/>
      <c r="D178" s="1129"/>
      <c r="E178" s="1130"/>
      <c r="F178" s="1131"/>
      <c r="G178" s="266"/>
      <c r="H178" s="306"/>
      <c r="I178" s="297"/>
      <c r="J178" s="297"/>
      <c r="K178" s="297"/>
      <c r="L178" s="297"/>
      <c r="M178" s="297"/>
      <c r="N178" s="310"/>
      <c r="O178" s="297"/>
      <c r="P178" s="297"/>
      <c r="Q178" s="297"/>
      <c r="R178" s="297"/>
      <c r="S178" s="299"/>
      <c r="T178" s="296"/>
      <c r="U178" s="296"/>
      <c r="V178" s="297"/>
      <c r="W178" s="297"/>
      <c r="X178" s="297"/>
      <c r="Y178" s="297"/>
      <c r="Z178" s="297"/>
      <c r="AA178" s="297"/>
      <c r="AB178" s="296"/>
      <c r="AC178" s="296"/>
      <c r="AD178" s="296"/>
      <c r="AE178" s="296"/>
      <c r="AF178" s="296"/>
      <c r="AG178" s="296"/>
      <c r="AH178" s="296"/>
      <c r="AI178" s="296"/>
      <c r="AJ178" s="296"/>
      <c r="AK178" s="296"/>
      <c r="AL178" s="296"/>
      <c r="AM178" s="296"/>
      <c r="AN178" s="296"/>
      <c r="AO178" s="296"/>
      <c r="AP178" s="296"/>
    </row>
    <row r="179" spans="1:42">
      <c r="A179" s="739"/>
      <c r="B179" s="749" t="s">
        <v>791</v>
      </c>
      <c r="C179" s="750"/>
      <c r="D179" s="723" t="str">
        <f>IF(③.入力シート!J63="","",③.入力シート!J63)</f>
        <v/>
      </c>
      <c r="E179" s="723"/>
      <c r="F179" s="724"/>
      <c r="G179" s="266" t="s">
        <v>1270</v>
      </c>
      <c r="H179" s="306"/>
      <c r="I179" s="297"/>
      <c r="J179" s="297" t="s">
        <v>1131</v>
      </c>
      <c r="K179" s="297"/>
      <c r="L179" s="297"/>
      <c r="M179" s="297"/>
      <c r="N179" s="310"/>
      <c r="O179" s="297"/>
      <c r="P179" s="297"/>
      <c r="Q179" s="297"/>
      <c r="R179" s="297"/>
      <c r="S179" s="299"/>
      <c r="T179" s="296"/>
      <c r="U179" s="296"/>
      <c r="V179" s="297"/>
      <c r="W179" s="297"/>
      <c r="X179" s="297"/>
      <c r="Y179" s="297"/>
      <c r="Z179" s="297"/>
      <c r="AA179" s="297"/>
      <c r="AB179" s="296"/>
      <c r="AC179" s="296"/>
      <c r="AD179" s="296"/>
      <c r="AE179" s="296"/>
      <c r="AF179" s="296"/>
      <c r="AG179" s="296"/>
      <c r="AH179" s="296"/>
      <c r="AI179" s="296"/>
      <c r="AJ179" s="296"/>
      <c r="AK179" s="296"/>
      <c r="AL179" s="296"/>
      <c r="AM179" s="296"/>
      <c r="AN179" s="296"/>
      <c r="AO179" s="296"/>
      <c r="AP179" s="296"/>
    </row>
    <row r="180" spans="1:42">
      <c r="A180" s="739"/>
      <c r="B180" s="719" t="s">
        <v>792</v>
      </c>
      <c r="C180" s="720"/>
      <c r="D180" s="723" t="str">
        <f>IF(H180="","",IF(COUNTIF(H180,"*高圧*"),"1.高圧","2.低圧"))</f>
        <v/>
      </c>
      <c r="E180" s="723"/>
      <c r="F180" s="724"/>
      <c r="G180" s="266"/>
      <c r="H180" s="306" t="str">
        <f>IF(③.入力シート!H61="","",③.入力シート!H61)</f>
        <v/>
      </c>
      <c r="I180" s="297"/>
      <c r="J180" s="297" t="s">
        <v>1132</v>
      </c>
      <c r="K180" s="297"/>
      <c r="L180" s="297"/>
      <c r="M180" s="297"/>
      <c r="N180" s="310"/>
      <c r="O180" s="297"/>
      <c r="P180" s="297"/>
      <c r="Q180" s="297"/>
      <c r="R180" s="297"/>
      <c r="S180" s="299"/>
      <c r="T180" s="296"/>
      <c r="U180" s="296"/>
      <c r="V180" s="297"/>
      <c r="W180" s="297"/>
      <c r="X180" s="297"/>
      <c r="Y180" s="297"/>
      <c r="Z180" s="297"/>
      <c r="AA180" s="297"/>
      <c r="AB180" s="296"/>
      <c r="AC180" s="296"/>
      <c r="AD180" s="296"/>
      <c r="AE180" s="296"/>
      <c r="AF180" s="296"/>
      <c r="AG180" s="296"/>
      <c r="AH180" s="296"/>
      <c r="AI180" s="296"/>
      <c r="AJ180" s="296"/>
      <c r="AK180" s="296"/>
      <c r="AL180" s="296"/>
      <c r="AM180" s="296"/>
      <c r="AN180" s="296"/>
      <c r="AO180" s="296"/>
      <c r="AP180" s="296"/>
    </row>
    <row r="181" spans="1:42">
      <c r="A181" s="739"/>
      <c r="B181" s="719" t="s">
        <v>793</v>
      </c>
      <c r="C181" s="720"/>
      <c r="D181" s="723" t="str">
        <f>IF(K181="","",VLOOKUP(K181,M182:N188,2,1))</f>
        <v/>
      </c>
      <c r="E181" s="723"/>
      <c r="F181" s="724"/>
      <c r="G181" s="266"/>
      <c r="H181" s="306"/>
      <c r="I181" s="297"/>
      <c r="J181" s="297" t="s">
        <v>1133</v>
      </c>
      <c r="K181" s="297" t="str">
        <f>IF(③.入力シート!H69="","",③.入力シート!H69)</f>
        <v/>
      </c>
      <c r="L181" s="297"/>
      <c r="M181" s="297"/>
      <c r="N181" s="297"/>
      <c r="O181" s="297"/>
      <c r="P181" s="297"/>
      <c r="Q181" s="297"/>
      <c r="R181" s="297"/>
      <c r="S181" s="299"/>
      <c r="T181" s="296"/>
      <c r="U181" s="296"/>
      <c r="V181" s="297"/>
      <c r="W181" s="297"/>
      <c r="X181" s="297"/>
      <c r="Y181" s="297"/>
      <c r="Z181" s="297"/>
      <c r="AA181" s="297"/>
      <c r="AB181" s="296"/>
      <c r="AC181" s="296"/>
      <c r="AD181" s="296"/>
      <c r="AE181" s="296"/>
      <c r="AF181" s="296"/>
      <c r="AG181" s="296"/>
      <c r="AH181" s="296"/>
      <c r="AI181" s="296"/>
      <c r="AJ181" s="296"/>
      <c r="AK181" s="296"/>
      <c r="AL181" s="296"/>
      <c r="AM181" s="296"/>
      <c r="AN181" s="296"/>
      <c r="AO181" s="296"/>
      <c r="AP181" s="296"/>
    </row>
    <row r="182" spans="1:42">
      <c r="A182" s="739"/>
      <c r="B182" s="719" t="s">
        <v>794</v>
      </c>
      <c r="C182" s="720"/>
      <c r="D182" s="723" t="str">
        <f>IF(K190="","",VLOOKUP(K190,M191:N194,2,1))</f>
        <v/>
      </c>
      <c r="E182" s="723"/>
      <c r="F182" s="724"/>
      <c r="G182" s="266"/>
      <c r="H182" s="306"/>
      <c r="I182" s="297"/>
      <c r="J182" s="297"/>
      <c r="K182" s="297"/>
      <c r="L182" s="297"/>
      <c r="M182" s="297" t="s">
        <v>1063</v>
      </c>
      <c r="N182" s="297" t="s">
        <v>1069</v>
      </c>
      <c r="O182" s="297"/>
      <c r="P182" s="297"/>
      <c r="Q182" s="297"/>
      <c r="R182" s="297"/>
      <c r="S182" s="299"/>
      <c r="T182" s="296"/>
      <c r="U182" s="296"/>
      <c r="V182" s="297"/>
      <c r="W182" s="297"/>
      <c r="X182" s="297"/>
      <c r="Y182" s="297"/>
      <c r="Z182" s="297"/>
      <c r="AA182" s="297"/>
      <c r="AB182" s="296"/>
      <c r="AC182" s="296"/>
      <c r="AD182" s="296"/>
      <c r="AE182" s="296"/>
      <c r="AF182" s="296"/>
      <c r="AG182" s="296"/>
      <c r="AH182" s="296"/>
      <c r="AI182" s="296"/>
      <c r="AJ182" s="296"/>
      <c r="AK182" s="296"/>
      <c r="AL182" s="296"/>
      <c r="AM182" s="296"/>
      <c r="AN182" s="296"/>
      <c r="AO182" s="296"/>
      <c r="AP182" s="296"/>
    </row>
    <row r="183" spans="1:42" ht="14.25" thickBot="1">
      <c r="A183" s="739"/>
      <c r="B183" s="719" t="s">
        <v>19</v>
      </c>
      <c r="C183" s="720"/>
      <c r="D183" s="721" t="str">
        <f>IF(③.入力シート!H63="","",③.入力シート!H63)</f>
        <v/>
      </c>
      <c r="E183" s="721"/>
      <c r="F183" s="722"/>
      <c r="G183" s="304" t="s">
        <v>1269</v>
      </c>
      <c r="H183" s="414"/>
      <c r="I183" s="314"/>
      <c r="J183" s="297"/>
      <c r="K183" s="297"/>
      <c r="L183" s="297"/>
      <c r="M183" s="297" t="s">
        <v>1030</v>
      </c>
      <c r="N183" s="297" t="s">
        <v>1068</v>
      </c>
      <c r="O183" s="297"/>
      <c r="P183" s="297"/>
      <c r="Q183" s="297"/>
      <c r="R183" s="297"/>
      <c r="S183" s="299"/>
      <c r="T183" s="296"/>
      <c r="U183" s="296"/>
      <c r="V183" s="297"/>
      <c r="W183" s="297"/>
      <c r="X183" s="297"/>
      <c r="Y183" s="297"/>
      <c r="Z183" s="297"/>
      <c r="AA183" s="297"/>
      <c r="AB183" s="296"/>
      <c r="AC183" s="296"/>
      <c r="AD183" s="296"/>
      <c r="AE183" s="296"/>
      <c r="AF183" s="296"/>
      <c r="AG183" s="296"/>
      <c r="AH183" s="296"/>
      <c r="AI183" s="296"/>
      <c r="AJ183" s="296"/>
      <c r="AK183" s="296"/>
      <c r="AL183" s="296"/>
      <c r="AM183" s="296"/>
      <c r="AN183" s="296"/>
      <c r="AO183" s="296"/>
      <c r="AP183" s="296"/>
    </row>
    <row r="184" spans="1:42" ht="14.25" thickBot="1">
      <c r="A184" s="740"/>
      <c r="B184" s="743" t="s">
        <v>1260</v>
      </c>
      <c r="C184" s="744"/>
      <c r="D184" s="745"/>
      <c r="E184" s="745"/>
      <c r="F184" s="746"/>
      <c r="G184" s="339" t="s">
        <v>1059</v>
      </c>
      <c r="H184" s="415"/>
      <c r="I184" s="376" t="s">
        <v>1062</v>
      </c>
      <c r="J184" s="308"/>
      <c r="K184" s="297"/>
      <c r="L184" s="297"/>
      <c r="M184" s="297" t="s">
        <v>1066</v>
      </c>
      <c r="N184" s="297" t="s">
        <v>1072</v>
      </c>
      <c r="O184" s="297"/>
      <c r="P184" s="297"/>
      <c r="Q184" s="297"/>
      <c r="R184" s="297"/>
      <c r="S184" s="299"/>
      <c r="T184" s="296"/>
      <c r="U184" s="296"/>
      <c r="V184" s="297"/>
      <c r="W184" s="297"/>
      <c r="X184" s="297"/>
      <c r="Y184" s="297"/>
      <c r="Z184" s="297"/>
      <c r="AA184" s="297"/>
      <c r="AB184" s="296"/>
      <c r="AC184" s="296"/>
      <c r="AD184" s="296"/>
      <c r="AE184" s="296"/>
      <c r="AF184" s="296"/>
      <c r="AG184" s="296"/>
      <c r="AH184" s="296"/>
      <c r="AI184" s="296"/>
      <c r="AJ184" s="296"/>
      <c r="AK184" s="296"/>
      <c r="AL184" s="296"/>
      <c r="AM184" s="296"/>
      <c r="AN184" s="296"/>
      <c r="AO184" s="296"/>
      <c r="AP184" s="296"/>
    </row>
    <row r="185" spans="1:42">
      <c r="A185" s="751" t="s">
        <v>1145</v>
      </c>
      <c r="B185" s="753" t="s">
        <v>19</v>
      </c>
      <c r="C185" s="754"/>
      <c r="D185" s="755" t="str">
        <f>IF(③.入力シート!L63="","",③.入力シート!L63)</f>
        <v/>
      </c>
      <c r="E185" s="755"/>
      <c r="F185" s="756"/>
      <c r="G185" s="305" t="s">
        <v>1278</v>
      </c>
      <c r="H185" s="418"/>
      <c r="I185" s="422"/>
      <c r="J185" s="297"/>
      <c r="K185" s="297"/>
      <c r="L185" s="297"/>
      <c r="M185" s="297" t="s">
        <v>1064</v>
      </c>
      <c r="N185" s="297" t="s">
        <v>1070</v>
      </c>
      <c r="O185" s="297"/>
      <c r="P185" s="297"/>
      <c r="Q185" s="297"/>
      <c r="R185" s="297"/>
      <c r="S185" s="299"/>
      <c r="T185" s="296"/>
      <c r="U185" s="296"/>
      <c r="V185" s="297"/>
      <c r="W185" s="297"/>
      <c r="X185" s="297"/>
      <c r="Y185" s="297"/>
      <c r="Z185" s="297"/>
      <c r="AA185" s="297"/>
      <c r="AB185" s="296"/>
      <c r="AC185" s="296"/>
      <c r="AD185" s="296"/>
      <c r="AE185" s="296"/>
      <c r="AF185" s="296"/>
      <c r="AG185" s="296"/>
      <c r="AH185" s="296"/>
      <c r="AI185" s="296"/>
      <c r="AJ185" s="296"/>
      <c r="AK185" s="296"/>
      <c r="AL185" s="296"/>
      <c r="AM185" s="296"/>
      <c r="AN185" s="296"/>
      <c r="AO185" s="296"/>
      <c r="AP185" s="296"/>
    </row>
    <row r="186" spans="1:42" ht="14.25" thickBot="1">
      <c r="A186" s="728"/>
      <c r="B186" s="734" t="s">
        <v>1189</v>
      </c>
      <c r="C186" s="735"/>
      <c r="D186" s="736"/>
      <c r="E186" s="736"/>
      <c r="F186" s="737"/>
      <c r="G186" s="304" t="s">
        <v>1277</v>
      </c>
      <c r="H186" s="414"/>
      <c r="I186" s="314"/>
      <c r="J186" s="297"/>
      <c r="K186" s="297"/>
      <c r="L186" s="297"/>
      <c r="M186" s="297" t="s">
        <v>1065</v>
      </c>
      <c r="N186" s="297" t="s">
        <v>1071</v>
      </c>
      <c r="O186" s="297"/>
      <c r="P186" s="297"/>
      <c r="Q186" s="297"/>
      <c r="R186" s="297"/>
      <c r="S186" s="299"/>
      <c r="T186" s="296"/>
      <c r="U186" s="296"/>
      <c r="V186" s="297"/>
      <c r="W186" s="297"/>
      <c r="X186" s="297"/>
      <c r="Y186" s="297"/>
      <c r="Z186" s="297"/>
      <c r="AA186" s="297"/>
      <c r="AB186" s="296"/>
      <c r="AC186" s="296"/>
      <c r="AD186" s="296"/>
      <c r="AE186" s="296"/>
      <c r="AF186" s="296"/>
      <c r="AG186" s="296"/>
      <c r="AH186" s="296"/>
      <c r="AI186" s="296"/>
      <c r="AJ186" s="296"/>
      <c r="AK186" s="296"/>
      <c r="AL186" s="296"/>
      <c r="AM186" s="296"/>
      <c r="AN186" s="296"/>
      <c r="AO186" s="296"/>
      <c r="AP186" s="296"/>
    </row>
    <row r="187" spans="1:42" ht="14.25" thickBot="1">
      <c r="A187" s="752"/>
      <c r="B187" s="757" t="s">
        <v>1260</v>
      </c>
      <c r="C187" s="758"/>
      <c r="D187" s="745"/>
      <c r="E187" s="745"/>
      <c r="F187" s="746"/>
      <c r="G187" s="339" t="s">
        <v>1059</v>
      </c>
      <c r="H187" s="415"/>
      <c r="I187" s="376" t="s">
        <v>1062</v>
      </c>
      <c r="J187" s="308"/>
      <c r="K187" s="297"/>
      <c r="L187" s="297"/>
      <c r="M187" s="297" t="s">
        <v>70</v>
      </c>
      <c r="N187" s="297" t="s">
        <v>1067</v>
      </c>
      <c r="O187" s="297"/>
      <c r="P187" s="297"/>
      <c r="Q187" s="297"/>
      <c r="R187" s="297"/>
      <c r="S187" s="299"/>
      <c r="T187" s="296"/>
      <c r="U187" s="296"/>
      <c r="V187" s="297"/>
      <c r="W187" s="297"/>
      <c r="X187" s="297"/>
      <c r="Y187" s="297"/>
      <c r="Z187" s="297"/>
      <c r="AA187" s="297"/>
      <c r="AB187" s="296"/>
      <c r="AC187" s="296"/>
      <c r="AD187" s="296"/>
      <c r="AE187" s="296"/>
      <c r="AF187" s="296"/>
      <c r="AG187" s="296"/>
      <c r="AH187" s="296"/>
      <c r="AI187" s="296"/>
      <c r="AJ187" s="296"/>
      <c r="AK187" s="296"/>
      <c r="AL187" s="296"/>
      <c r="AM187" s="296"/>
      <c r="AN187" s="296"/>
      <c r="AO187" s="296"/>
      <c r="AP187" s="296"/>
    </row>
    <row r="188" spans="1:42">
      <c r="A188" s="738" t="s">
        <v>1147</v>
      </c>
      <c r="B188" s="1132" t="s">
        <v>1130</v>
      </c>
      <c r="C188" s="1133"/>
      <c r="D188" s="1129"/>
      <c r="E188" s="1130"/>
      <c r="F188" s="1131"/>
      <c r="G188" s="305"/>
      <c r="H188" s="418"/>
      <c r="I188" s="422"/>
      <c r="J188" s="297"/>
      <c r="K188" s="297"/>
      <c r="L188" s="314"/>
      <c r="M188" s="314"/>
      <c r="N188" s="297"/>
      <c r="O188" s="297"/>
      <c r="P188" s="297"/>
      <c r="Q188" s="297"/>
      <c r="R188" s="297"/>
      <c r="S188" s="299"/>
      <c r="T188" s="296"/>
      <c r="U188" s="296"/>
      <c r="V188" s="297"/>
      <c r="W188" s="297"/>
      <c r="X188" s="297"/>
      <c r="Y188" s="297"/>
      <c r="Z188" s="297"/>
      <c r="AA188" s="297"/>
      <c r="AB188" s="296"/>
      <c r="AC188" s="296"/>
      <c r="AD188" s="296"/>
      <c r="AE188" s="296"/>
      <c r="AF188" s="296"/>
      <c r="AG188" s="296"/>
      <c r="AH188" s="296"/>
      <c r="AI188" s="296"/>
      <c r="AJ188" s="296"/>
      <c r="AK188" s="296"/>
      <c r="AL188" s="296"/>
      <c r="AM188" s="296"/>
      <c r="AN188" s="296"/>
      <c r="AO188" s="296"/>
      <c r="AP188" s="296"/>
    </row>
    <row r="189" spans="1:42">
      <c r="A189" s="739"/>
      <c r="B189" s="719" t="s">
        <v>791</v>
      </c>
      <c r="C189" s="720"/>
      <c r="D189" s="723" t="str">
        <f>IF(③.入力シート!J65="","",③.入力シート!J65)</f>
        <v/>
      </c>
      <c r="E189" s="723"/>
      <c r="F189" s="724"/>
      <c r="G189" s="266"/>
      <c r="H189" s="306"/>
      <c r="I189" s="297"/>
      <c r="J189" s="297"/>
      <c r="K189" s="297"/>
      <c r="L189" s="314"/>
      <c r="M189" s="314"/>
      <c r="N189" s="297"/>
      <c r="O189" s="297"/>
      <c r="P189" s="297"/>
      <c r="Q189" s="297"/>
      <c r="R189" s="297"/>
      <c r="S189" s="299"/>
      <c r="T189" s="296"/>
      <c r="U189" s="296"/>
      <c r="V189" s="297"/>
      <c r="W189" s="297"/>
      <c r="X189" s="297"/>
      <c r="Y189" s="297"/>
      <c r="Z189" s="297"/>
      <c r="AA189" s="297"/>
      <c r="AB189" s="296"/>
      <c r="AC189" s="296"/>
      <c r="AD189" s="296"/>
      <c r="AE189" s="296"/>
      <c r="AF189" s="296"/>
      <c r="AG189" s="296"/>
      <c r="AH189" s="296"/>
      <c r="AI189" s="296"/>
      <c r="AJ189" s="296"/>
      <c r="AK189" s="296"/>
      <c r="AL189" s="296"/>
      <c r="AM189" s="296"/>
      <c r="AN189" s="296"/>
      <c r="AO189" s="296"/>
      <c r="AP189" s="296"/>
    </row>
    <row r="190" spans="1:42">
      <c r="A190" s="739"/>
      <c r="B190" s="719" t="s">
        <v>792</v>
      </c>
      <c r="C190" s="720"/>
      <c r="D190" s="725"/>
      <c r="E190" s="725"/>
      <c r="F190" s="726"/>
      <c r="G190" s="266"/>
      <c r="H190" s="306" t="str">
        <f>IF(③.入力シート!H71="","",③.入力シート!H71)</f>
        <v/>
      </c>
      <c r="I190" s="297"/>
      <c r="J190" s="297"/>
      <c r="K190" s="297" t="str">
        <f>IF(③.入力シート!H67="","",③.入力シート!H67)</f>
        <v/>
      </c>
      <c r="L190" s="297"/>
      <c r="M190" s="297"/>
      <c r="N190" s="308"/>
      <c r="O190" s="297"/>
      <c r="P190" s="297"/>
      <c r="Q190" s="297"/>
      <c r="R190" s="297"/>
      <c r="S190" s="299"/>
      <c r="T190" s="296"/>
      <c r="U190" s="296"/>
      <c r="V190" s="297"/>
      <c r="W190" s="297"/>
      <c r="X190" s="297"/>
      <c r="Y190" s="297"/>
      <c r="Z190" s="297"/>
      <c r="AA190" s="297"/>
      <c r="AB190" s="296"/>
      <c r="AC190" s="296"/>
      <c r="AD190" s="296"/>
      <c r="AE190" s="296"/>
      <c r="AF190" s="296"/>
      <c r="AG190" s="296"/>
      <c r="AH190" s="296"/>
      <c r="AI190" s="296"/>
      <c r="AJ190" s="296"/>
      <c r="AK190" s="296"/>
      <c r="AL190" s="296"/>
      <c r="AM190" s="296"/>
      <c r="AN190" s="296"/>
      <c r="AO190" s="296"/>
      <c r="AP190" s="296"/>
    </row>
    <row r="191" spans="1:42">
      <c r="A191" s="739"/>
      <c r="B191" s="719" t="s">
        <v>793</v>
      </c>
      <c r="C191" s="720"/>
      <c r="D191" s="725"/>
      <c r="E191" s="725"/>
      <c r="F191" s="726"/>
      <c r="G191" s="266"/>
      <c r="H191" s="306"/>
      <c r="I191" s="297"/>
      <c r="J191" s="297"/>
      <c r="K191" s="310"/>
      <c r="L191" s="310"/>
      <c r="M191" s="297" t="s">
        <v>67</v>
      </c>
      <c r="N191" s="330" t="s">
        <v>1073</v>
      </c>
      <c r="O191" s="297"/>
      <c r="P191" s="297"/>
      <c r="Q191" s="297"/>
      <c r="R191" s="297"/>
      <c r="S191" s="299"/>
      <c r="T191" s="296"/>
      <c r="U191" s="296"/>
      <c r="V191" s="297"/>
      <c r="W191" s="297"/>
      <c r="X191" s="297"/>
      <c r="Y191" s="297"/>
      <c r="Z191" s="297"/>
      <c r="AA191" s="297"/>
      <c r="AB191" s="296"/>
      <c r="AC191" s="296"/>
      <c r="AD191" s="296"/>
      <c r="AE191" s="296"/>
      <c r="AF191" s="296"/>
      <c r="AG191" s="296"/>
      <c r="AH191" s="296"/>
      <c r="AI191" s="296"/>
      <c r="AJ191" s="296"/>
      <c r="AK191" s="296"/>
      <c r="AL191" s="296"/>
      <c r="AM191" s="296"/>
      <c r="AN191" s="296"/>
      <c r="AO191" s="296"/>
      <c r="AP191" s="296"/>
    </row>
    <row r="192" spans="1:42">
      <c r="A192" s="739"/>
      <c r="B192" s="719" t="s">
        <v>794</v>
      </c>
      <c r="C192" s="720"/>
      <c r="D192" s="725"/>
      <c r="E192" s="725"/>
      <c r="F192" s="726"/>
      <c r="G192" s="266"/>
      <c r="H192" s="306"/>
      <c r="I192" s="297"/>
      <c r="J192" s="297"/>
      <c r="K192" s="310"/>
      <c r="L192" s="310"/>
      <c r="M192" s="297" t="s">
        <v>69</v>
      </c>
      <c r="N192" s="330" t="s">
        <v>1075</v>
      </c>
      <c r="O192" s="297"/>
      <c r="P192" s="297"/>
      <c r="Q192" s="297"/>
      <c r="R192" s="297"/>
      <c r="S192" s="299"/>
      <c r="T192" s="296"/>
      <c r="U192" s="296"/>
      <c r="V192" s="297"/>
      <c r="W192" s="297"/>
      <c r="X192" s="297"/>
      <c r="Y192" s="297"/>
      <c r="Z192" s="297"/>
      <c r="AA192" s="297"/>
      <c r="AB192" s="296"/>
      <c r="AC192" s="296"/>
      <c r="AD192" s="296"/>
      <c r="AE192" s="296"/>
      <c r="AF192" s="296"/>
      <c r="AG192" s="296"/>
      <c r="AH192" s="296"/>
      <c r="AI192" s="296"/>
      <c r="AJ192" s="296"/>
      <c r="AK192" s="296"/>
      <c r="AL192" s="296"/>
      <c r="AM192" s="296"/>
      <c r="AN192" s="296"/>
      <c r="AO192" s="296"/>
      <c r="AP192" s="296"/>
    </row>
    <row r="193" spans="1:42" ht="14.25" thickBot="1">
      <c r="A193" s="739"/>
      <c r="B193" s="719" t="s">
        <v>19</v>
      </c>
      <c r="C193" s="720"/>
      <c r="D193" s="721" t="str">
        <f>IF(③.入力シート!H65="","",③.入力シート!H65)</f>
        <v/>
      </c>
      <c r="E193" s="721"/>
      <c r="F193" s="722"/>
      <c r="G193" s="304" t="s">
        <v>1269</v>
      </c>
      <c r="H193" s="414"/>
      <c r="I193" s="314"/>
      <c r="J193" s="297"/>
      <c r="K193" s="310"/>
      <c r="L193" s="310"/>
      <c r="M193" s="297" t="s">
        <v>68</v>
      </c>
      <c r="N193" s="330" t="s">
        <v>1074</v>
      </c>
      <c r="O193" s="297"/>
      <c r="P193" s="297"/>
      <c r="Q193" s="297"/>
      <c r="R193" s="297"/>
      <c r="S193" s="299"/>
      <c r="T193" s="296"/>
      <c r="U193" s="296"/>
      <c r="V193" s="297"/>
      <c r="W193" s="297"/>
      <c r="X193" s="297"/>
      <c r="Y193" s="297"/>
      <c r="Z193" s="297"/>
      <c r="AA193" s="297"/>
      <c r="AB193" s="296"/>
      <c r="AC193" s="296"/>
      <c r="AD193" s="296"/>
      <c r="AE193" s="296"/>
      <c r="AF193" s="296"/>
      <c r="AG193" s="296"/>
      <c r="AH193" s="296"/>
      <c r="AI193" s="296"/>
      <c r="AJ193" s="296"/>
      <c r="AK193" s="296"/>
      <c r="AL193" s="296"/>
      <c r="AM193" s="296"/>
      <c r="AN193" s="296"/>
      <c r="AO193" s="296"/>
      <c r="AP193" s="296"/>
    </row>
    <row r="194" spans="1:42" ht="14.25" thickBot="1">
      <c r="A194" s="740"/>
      <c r="B194" s="743" t="s">
        <v>1260</v>
      </c>
      <c r="C194" s="744"/>
      <c r="D194" s="745"/>
      <c r="E194" s="745"/>
      <c r="F194" s="746"/>
      <c r="G194" s="339" t="s">
        <v>1059</v>
      </c>
      <c r="H194" s="415"/>
      <c r="I194" s="376" t="s">
        <v>1062</v>
      </c>
      <c r="J194" s="308"/>
      <c r="K194" s="310"/>
      <c r="L194" s="310"/>
      <c r="M194" s="297"/>
      <c r="N194" s="330"/>
      <c r="O194" s="297"/>
      <c r="P194" s="297"/>
      <c r="Q194" s="297"/>
      <c r="R194" s="297"/>
      <c r="S194" s="299"/>
      <c r="T194" s="296"/>
      <c r="U194" s="296"/>
      <c r="V194" s="297"/>
      <c r="W194" s="297"/>
      <c r="X194" s="297"/>
      <c r="Y194" s="297"/>
      <c r="Z194" s="297"/>
      <c r="AA194" s="297"/>
      <c r="AB194" s="296"/>
      <c r="AC194" s="296"/>
      <c r="AD194" s="296"/>
      <c r="AE194" s="296"/>
      <c r="AF194" s="296"/>
      <c r="AG194" s="296"/>
      <c r="AH194" s="296"/>
      <c r="AI194" s="296"/>
      <c r="AJ194" s="296"/>
      <c r="AK194" s="296"/>
      <c r="AL194" s="296"/>
      <c r="AM194" s="296"/>
      <c r="AN194" s="296"/>
      <c r="AO194" s="296"/>
      <c r="AP194" s="296"/>
    </row>
    <row r="195" spans="1:42">
      <c r="A195" s="727" t="s">
        <v>1148</v>
      </c>
      <c r="B195" s="730" t="s">
        <v>19</v>
      </c>
      <c r="C195" s="731"/>
      <c r="D195" s="732" t="str">
        <f>IF(③.入力シート!L65="","",③.入力シート!L65)</f>
        <v/>
      </c>
      <c r="E195" s="732"/>
      <c r="F195" s="733"/>
      <c r="G195" s="305" t="s">
        <v>1278</v>
      </c>
      <c r="H195" s="418"/>
      <c r="I195" s="422"/>
      <c r="J195" s="297"/>
      <c r="K195" s="310"/>
      <c r="L195" s="310"/>
      <c r="M195" s="297"/>
      <c r="N195" s="330"/>
      <c r="O195" s="297"/>
      <c r="P195" s="297"/>
      <c r="Q195" s="297"/>
      <c r="R195" s="297"/>
      <c r="S195" s="299"/>
      <c r="T195" s="296"/>
      <c r="U195" s="296"/>
      <c r="V195" s="297"/>
      <c r="W195" s="297"/>
      <c r="X195" s="297"/>
      <c r="Y195" s="297"/>
      <c r="Z195" s="297"/>
      <c r="AA195" s="297"/>
      <c r="AB195" s="296"/>
      <c r="AC195" s="296"/>
      <c r="AD195" s="296"/>
      <c r="AE195" s="296"/>
      <c r="AF195" s="296"/>
      <c r="AG195" s="296"/>
      <c r="AH195" s="296"/>
      <c r="AI195" s="296"/>
      <c r="AJ195" s="296"/>
      <c r="AK195" s="296"/>
      <c r="AL195" s="296"/>
      <c r="AM195" s="296"/>
      <c r="AN195" s="296"/>
      <c r="AO195" s="296"/>
      <c r="AP195" s="296"/>
    </row>
    <row r="196" spans="1:42" ht="14.25" thickBot="1">
      <c r="A196" s="728"/>
      <c r="B196" s="734" t="s">
        <v>1189</v>
      </c>
      <c r="C196" s="735"/>
      <c r="D196" s="736"/>
      <c r="E196" s="736"/>
      <c r="F196" s="737"/>
      <c r="G196" s="304" t="s">
        <v>1277</v>
      </c>
      <c r="H196" s="414"/>
      <c r="I196" s="314"/>
      <c r="J196" s="297"/>
      <c r="K196" s="310"/>
      <c r="L196" s="310"/>
      <c r="M196" s="297"/>
      <c r="N196" s="330"/>
      <c r="O196" s="297"/>
      <c r="P196" s="297"/>
      <c r="Q196" s="297"/>
      <c r="R196" s="297"/>
      <c r="S196" s="299"/>
      <c r="T196" s="296"/>
      <c r="U196" s="296"/>
      <c r="V196" s="297"/>
      <c r="W196" s="297"/>
      <c r="X196" s="297"/>
      <c r="Y196" s="297"/>
      <c r="Z196" s="297"/>
      <c r="AA196" s="297"/>
      <c r="AB196" s="296"/>
      <c r="AC196" s="296"/>
      <c r="AD196" s="296"/>
      <c r="AE196" s="296"/>
      <c r="AF196" s="296"/>
      <c r="AG196" s="296"/>
      <c r="AH196" s="296"/>
      <c r="AI196" s="296"/>
      <c r="AJ196" s="296"/>
      <c r="AK196" s="296"/>
      <c r="AL196" s="296"/>
      <c r="AM196" s="296"/>
      <c r="AN196" s="296"/>
      <c r="AO196" s="296"/>
      <c r="AP196" s="296"/>
    </row>
    <row r="197" spans="1:42" ht="14.25" thickBot="1">
      <c r="A197" s="729"/>
      <c r="B197" s="743" t="s">
        <v>1260</v>
      </c>
      <c r="C197" s="744"/>
      <c r="D197" s="745"/>
      <c r="E197" s="745"/>
      <c r="F197" s="746"/>
      <c r="G197" s="339" t="s">
        <v>1059</v>
      </c>
      <c r="H197" s="415"/>
      <c r="I197" s="376" t="s">
        <v>1062</v>
      </c>
      <c r="J197" s="308"/>
      <c r="K197" s="310"/>
      <c r="L197" s="310"/>
      <c r="M197" s="297"/>
      <c r="N197" s="330"/>
      <c r="O197" s="297"/>
      <c r="P197" s="297"/>
      <c r="Q197" s="297"/>
      <c r="R197" s="297"/>
      <c r="S197" s="299"/>
      <c r="T197" s="296"/>
      <c r="U197" s="296"/>
      <c r="V197" s="297"/>
      <c r="W197" s="297"/>
      <c r="X197" s="297"/>
      <c r="Y197" s="297"/>
      <c r="Z197" s="297"/>
      <c r="AA197" s="297"/>
      <c r="AB197" s="296"/>
      <c r="AC197" s="296"/>
      <c r="AD197" s="296"/>
      <c r="AE197" s="296"/>
      <c r="AF197" s="296"/>
      <c r="AG197" s="296"/>
      <c r="AH197" s="296"/>
      <c r="AI197" s="296"/>
      <c r="AJ197" s="296"/>
      <c r="AK197" s="296"/>
      <c r="AL197" s="296"/>
      <c r="AM197" s="296"/>
      <c r="AN197" s="296"/>
      <c r="AO197" s="296"/>
      <c r="AP197" s="296"/>
    </row>
    <row r="198" spans="1:42">
      <c r="A198" s="738" t="s">
        <v>1149</v>
      </c>
      <c r="B198" s="1132" t="s">
        <v>1130</v>
      </c>
      <c r="C198" s="1133"/>
      <c r="D198" s="1129"/>
      <c r="E198" s="1130"/>
      <c r="F198" s="1131"/>
      <c r="G198" s="305"/>
      <c r="H198" s="418"/>
      <c r="I198" s="422"/>
      <c r="J198" s="297"/>
      <c r="K198" s="310"/>
      <c r="L198" s="310"/>
      <c r="M198" s="297"/>
      <c r="N198" s="330"/>
      <c r="O198" s="297"/>
      <c r="P198" s="297"/>
      <c r="Q198" s="297"/>
      <c r="R198" s="297"/>
      <c r="S198" s="299"/>
      <c r="T198" s="296"/>
      <c r="U198" s="296"/>
      <c r="V198" s="297"/>
      <c r="W198" s="297"/>
      <c r="X198" s="297"/>
      <c r="Y198" s="297"/>
      <c r="Z198" s="297"/>
      <c r="AA198" s="297"/>
      <c r="AB198" s="296"/>
      <c r="AC198" s="296"/>
      <c r="AD198" s="296"/>
      <c r="AE198" s="296"/>
      <c r="AF198" s="296"/>
      <c r="AG198" s="296"/>
      <c r="AH198" s="296"/>
      <c r="AI198" s="296"/>
      <c r="AJ198" s="296"/>
      <c r="AK198" s="296"/>
      <c r="AL198" s="296"/>
      <c r="AM198" s="296"/>
      <c r="AN198" s="296"/>
      <c r="AO198" s="296"/>
      <c r="AP198" s="296"/>
    </row>
    <row r="199" spans="1:42">
      <c r="A199" s="739"/>
      <c r="B199" s="719" t="s">
        <v>1286</v>
      </c>
      <c r="C199" s="720"/>
      <c r="D199" s="725"/>
      <c r="E199" s="725"/>
      <c r="F199" s="726"/>
      <c r="G199" s="266"/>
      <c r="H199" s="306"/>
      <c r="I199" s="297"/>
      <c r="J199" s="297"/>
      <c r="K199" s="297"/>
      <c r="L199" s="297"/>
      <c r="M199" s="297"/>
      <c r="N199" s="310"/>
      <c r="O199" s="297"/>
      <c r="P199" s="297"/>
      <c r="Q199" s="297"/>
      <c r="R199" s="297"/>
      <c r="S199" s="299"/>
      <c r="T199" s="296"/>
      <c r="U199" s="296"/>
      <c r="V199" s="297"/>
      <c r="W199" s="297"/>
      <c r="X199" s="297"/>
      <c r="Y199" s="297"/>
      <c r="Z199" s="297"/>
      <c r="AA199" s="297"/>
      <c r="AB199" s="296"/>
      <c r="AC199" s="296"/>
      <c r="AD199" s="296"/>
      <c r="AE199" s="296"/>
      <c r="AF199" s="296"/>
      <c r="AG199" s="296"/>
      <c r="AH199" s="296"/>
      <c r="AI199" s="296"/>
      <c r="AJ199" s="296"/>
      <c r="AK199" s="296"/>
      <c r="AL199" s="296"/>
      <c r="AM199" s="296"/>
      <c r="AN199" s="296"/>
      <c r="AO199" s="296"/>
      <c r="AP199" s="296"/>
    </row>
    <row r="200" spans="1:42">
      <c r="A200" s="739"/>
      <c r="B200" s="719" t="s">
        <v>792</v>
      </c>
      <c r="C200" s="720"/>
      <c r="D200" s="725"/>
      <c r="E200" s="725"/>
      <c r="F200" s="726"/>
      <c r="G200" s="266"/>
      <c r="H200" s="306" t="str">
        <f>IF(③.入力シート!H81="","",③.入力シート!H81)</f>
        <v/>
      </c>
      <c r="I200" s="297"/>
      <c r="J200" s="297"/>
      <c r="K200" s="297"/>
      <c r="L200" s="297"/>
      <c r="M200" s="297"/>
      <c r="N200" s="310"/>
      <c r="O200" s="297"/>
      <c r="P200" s="297"/>
      <c r="Q200" s="297"/>
      <c r="R200" s="297"/>
      <c r="S200" s="299"/>
      <c r="T200" s="296"/>
      <c r="U200" s="296"/>
      <c r="V200" s="297"/>
      <c r="W200" s="297"/>
      <c r="X200" s="297"/>
      <c r="Y200" s="297"/>
      <c r="Z200" s="297"/>
      <c r="AA200" s="297"/>
      <c r="AB200" s="296"/>
      <c r="AC200" s="296"/>
      <c r="AD200" s="296"/>
      <c r="AE200" s="296"/>
      <c r="AF200" s="296"/>
      <c r="AG200" s="296"/>
      <c r="AH200" s="296"/>
      <c r="AI200" s="296"/>
      <c r="AJ200" s="296"/>
      <c r="AK200" s="296"/>
      <c r="AL200" s="296"/>
      <c r="AM200" s="296"/>
      <c r="AN200" s="296"/>
      <c r="AO200" s="296"/>
      <c r="AP200" s="296"/>
    </row>
    <row r="201" spans="1:42">
      <c r="A201" s="739"/>
      <c r="B201" s="719" t="s">
        <v>793</v>
      </c>
      <c r="C201" s="720"/>
      <c r="D201" s="725"/>
      <c r="E201" s="725"/>
      <c r="F201" s="726"/>
      <c r="G201" s="266"/>
      <c r="H201" s="306"/>
      <c r="I201" s="297"/>
      <c r="J201" s="297"/>
      <c r="K201" s="297"/>
      <c r="L201" s="297"/>
      <c r="M201" s="297"/>
      <c r="N201" s="310"/>
      <c r="O201" s="297"/>
      <c r="P201" s="297"/>
      <c r="Q201" s="297"/>
      <c r="R201" s="297"/>
      <c r="S201" s="299"/>
      <c r="T201" s="296"/>
      <c r="U201" s="296"/>
      <c r="V201" s="297"/>
      <c r="W201" s="297"/>
      <c r="X201" s="297"/>
      <c r="Y201" s="297"/>
      <c r="Z201" s="297"/>
      <c r="AA201" s="297"/>
      <c r="AB201" s="296"/>
      <c r="AC201" s="296"/>
      <c r="AD201" s="296"/>
      <c r="AE201" s="296"/>
      <c r="AF201" s="296"/>
      <c r="AG201" s="296"/>
      <c r="AH201" s="296"/>
      <c r="AI201" s="296"/>
      <c r="AJ201" s="296"/>
      <c r="AK201" s="296"/>
      <c r="AL201" s="296"/>
      <c r="AM201" s="296"/>
      <c r="AN201" s="296"/>
      <c r="AO201" s="296"/>
      <c r="AP201" s="296"/>
    </row>
    <row r="202" spans="1:42">
      <c r="A202" s="739"/>
      <c r="B202" s="719" t="s">
        <v>794</v>
      </c>
      <c r="C202" s="720"/>
      <c r="D202" s="725"/>
      <c r="E202" s="725"/>
      <c r="F202" s="726"/>
      <c r="G202" s="266"/>
      <c r="H202" s="306"/>
      <c r="I202" s="297"/>
      <c r="J202" s="297"/>
      <c r="K202" s="297"/>
      <c r="L202" s="297"/>
      <c r="M202" s="297"/>
      <c r="N202" s="310"/>
      <c r="O202" s="297"/>
      <c r="P202" s="297"/>
      <c r="Q202" s="297"/>
      <c r="R202" s="297"/>
      <c r="S202" s="299"/>
      <c r="T202" s="296"/>
      <c r="U202" s="296"/>
      <c r="V202" s="297"/>
      <c r="W202" s="297"/>
      <c r="X202" s="297"/>
      <c r="Y202" s="297"/>
      <c r="Z202" s="297"/>
      <c r="AA202" s="297"/>
      <c r="AB202" s="296"/>
      <c r="AC202" s="296"/>
      <c r="AD202" s="296"/>
      <c r="AE202" s="296"/>
      <c r="AF202" s="296"/>
      <c r="AG202" s="296"/>
      <c r="AH202" s="296"/>
      <c r="AI202" s="296"/>
      <c r="AJ202" s="296"/>
      <c r="AK202" s="296"/>
      <c r="AL202" s="296"/>
      <c r="AM202" s="296"/>
      <c r="AN202" s="296"/>
      <c r="AO202" s="296"/>
      <c r="AP202" s="296"/>
    </row>
    <row r="203" spans="1:42" ht="14.25" thickBot="1">
      <c r="A203" s="739"/>
      <c r="B203" s="719" t="s">
        <v>1190</v>
      </c>
      <c r="C203" s="720"/>
      <c r="D203" s="717"/>
      <c r="E203" s="717"/>
      <c r="F203" s="718"/>
      <c r="G203" s="304" t="s">
        <v>1268</v>
      </c>
      <c r="H203" s="414"/>
      <c r="I203" s="314"/>
      <c r="J203" s="297"/>
      <c r="K203" s="297"/>
      <c r="L203" s="297"/>
      <c r="M203" s="297"/>
      <c r="N203" s="310"/>
      <c r="O203" s="297"/>
      <c r="P203" s="297"/>
      <c r="Q203" s="297"/>
      <c r="R203" s="297"/>
      <c r="S203" s="299"/>
      <c r="T203" s="296"/>
      <c r="U203" s="296"/>
      <c r="V203" s="297"/>
      <c r="W203" s="297"/>
      <c r="X203" s="297"/>
      <c r="Y203" s="297"/>
      <c r="Z203" s="297"/>
      <c r="AA203" s="297"/>
      <c r="AB203" s="296"/>
      <c r="AC203" s="296"/>
      <c r="AD203" s="296"/>
      <c r="AE203" s="296"/>
      <c r="AF203" s="296"/>
      <c r="AG203" s="296"/>
      <c r="AH203" s="296"/>
      <c r="AI203" s="296"/>
      <c r="AJ203" s="296"/>
      <c r="AK203" s="296"/>
      <c r="AL203" s="296"/>
      <c r="AM203" s="296"/>
      <c r="AN203" s="296"/>
      <c r="AO203" s="296"/>
      <c r="AP203" s="296"/>
    </row>
    <row r="204" spans="1:42" ht="14.25" thickBot="1">
      <c r="A204" s="740"/>
      <c r="B204" s="743" t="s">
        <v>1260</v>
      </c>
      <c r="C204" s="744"/>
      <c r="D204" s="745"/>
      <c r="E204" s="745"/>
      <c r="F204" s="746"/>
      <c r="G204" s="339" t="s">
        <v>1059</v>
      </c>
      <c r="H204" s="415"/>
      <c r="I204" s="376" t="s">
        <v>1062</v>
      </c>
      <c r="J204" s="308"/>
      <c r="K204" s="297"/>
      <c r="L204" s="297"/>
      <c r="M204" s="297"/>
      <c r="N204" s="310"/>
      <c r="O204" s="297"/>
      <c r="P204" s="297"/>
      <c r="Q204" s="297"/>
      <c r="R204" s="297"/>
      <c r="S204" s="299"/>
      <c r="T204" s="296"/>
      <c r="U204" s="296"/>
      <c r="V204" s="297"/>
      <c r="W204" s="297"/>
      <c r="X204" s="297"/>
      <c r="Y204" s="297"/>
      <c r="Z204" s="297"/>
      <c r="AA204" s="297"/>
      <c r="AB204" s="296"/>
      <c r="AC204" s="296"/>
      <c r="AD204" s="296"/>
      <c r="AE204" s="296"/>
      <c r="AF204" s="296"/>
      <c r="AG204" s="296"/>
      <c r="AH204" s="296"/>
      <c r="AI204" s="296"/>
      <c r="AJ204" s="296"/>
      <c r="AK204" s="296"/>
      <c r="AL204" s="296"/>
      <c r="AM204" s="296"/>
      <c r="AN204" s="296"/>
      <c r="AO204" s="296"/>
      <c r="AP204" s="296"/>
    </row>
    <row r="205" spans="1:42">
      <c r="A205" s="727" t="s">
        <v>1146</v>
      </c>
      <c r="B205" s="730" t="s">
        <v>1287</v>
      </c>
      <c r="C205" s="731"/>
      <c r="D205" s="741"/>
      <c r="E205" s="741"/>
      <c r="F205" s="742"/>
      <c r="G205" s="305" t="s">
        <v>1278</v>
      </c>
      <c r="H205" s="418"/>
      <c r="I205" s="422"/>
      <c r="J205" s="297"/>
      <c r="K205" s="297"/>
      <c r="L205" s="297"/>
      <c r="M205" s="297"/>
      <c r="N205" s="310"/>
      <c r="O205" s="297"/>
      <c r="P205" s="297"/>
      <c r="Q205" s="297"/>
      <c r="R205" s="297"/>
      <c r="S205" s="299"/>
      <c r="T205" s="296"/>
      <c r="U205" s="296"/>
      <c r="V205" s="297"/>
      <c r="W205" s="297"/>
      <c r="X205" s="297"/>
      <c r="Y205" s="297"/>
      <c r="Z205" s="297"/>
      <c r="AA205" s="297"/>
      <c r="AB205" s="296"/>
      <c r="AC205" s="296"/>
      <c r="AD205" s="296"/>
      <c r="AE205" s="296"/>
      <c r="AF205" s="296"/>
      <c r="AG205" s="296"/>
      <c r="AH205" s="296"/>
      <c r="AI205" s="296"/>
      <c r="AJ205" s="296"/>
      <c r="AK205" s="296"/>
      <c r="AL205" s="296"/>
      <c r="AM205" s="296"/>
      <c r="AN205" s="296"/>
      <c r="AO205" s="296"/>
      <c r="AP205" s="296"/>
    </row>
    <row r="206" spans="1:42" ht="14.25" thickBot="1">
      <c r="A206" s="728"/>
      <c r="B206" s="734" t="s">
        <v>1189</v>
      </c>
      <c r="C206" s="735"/>
      <c r="D206" s="736"/>
      <c r="E206" s="736"/>
      <c r="F206" s="737"/>
      <c r="G206" s="304" t="s">
        <v>1277</v>
      </c>
      <c r="H206" s="414"/>
      <c r="I206" s="314"/>
      <c r="J206" s="297"/>
      <c r="K206" s="297"/>
      <c r="L206" s="297"/>
      <c r="M206" s="297"/>
      <c r="N206" s="310"/>
      <c r="O206" s="297"/>
      <c r="P206" s="296"/>
      <c r="Q206" s="296"/>
      <c r="R206" s="296"/>
      <c r="S206" s="299"/>
      <c r="T206" s="296"/>
      <c r="U206" s="296"/>
      <c r="V206" s="297"/>
      <c r="W206" s="297"/>
      <c r="X206" s="297"/>
      <c r="Y206" s="297"/>
      <c r="Z206" s="297"/>
      <c r="AA206" s="297"/>
      <c r="AB206" s="296"/>
      <c r="AC206" s="296"/>
      <c r="AD206" s="296"/>
      <c r="AE206" s="296"/>
      <c r="AF206" s="296"/>
      <c r="AG206" s="296"/>
      <c r="AH206" s="296"/>
      <c r="AI206" s="296"/>
      <c r="AJ206" s="296"/>
      <c r="AK206" s="296"/>
      <c r="AL206" s="296"/>
      <c r="AM206" s="296"/>
      <c r="AN206" s="296"/>
      <c r="AO206" s="296"/>
      <c r="AP206" s="296"/>
    </row>
    <row r="207" spans="1:42" ht="14.25" thickBot="1">
      <c r="A207" s="729"/>
      <c r="B207" s="747" t="s">
        <v>1260</v>
      </c>
      <c r="C207" s="748"/>
      <c r="D207" s="745"/>
      <c r="E207" s="745"/>
      <c r="F207" s="746"/>
      <c r="G207" s="339" t="s">
        <v>1059</v>
      </c>
      <c r="H207" s="415"/>
      <c r="I207" s="376" t="s">
        <v>1062</v>
      </c>
      <c r="J207" s="308"/>
      <c r="K207" s="297"/>
      <c r="L207" s="297"/>
      <c r="M207" s="297"/>
      <c r="N207" s="310"/>
      <c r="O207" s="297"/>
      <c r="P207" s="296"/>
      <c r="Q207" s="296"/>
      <c r="R207" s="296"/>
      <c r="S207" s="299"/>
      <c r="T207" s="296"/>
      <c r="U207" s="296"/>
      <c r="V207" s="297"/>
      <c r="W207" s="297"/>
      <c r="X207" s="297"/>
      <c r="Y207" s="297"/>
      <c r="Z207" s="297"/>
      <c r="AA207" s="297"/>
      <c r="AB207" s="296"/>
      <c r="AC207" s="296"/>
      <c r="AD207" s="296"/>
      <c r="AE207" s="296"/>
      <c r="AF207" s="296"/>
      <c r="AG207" s="296"/>
      <c r="AH207" s="296"/>
      <c r="AI207" s="296"/>
      <c r="AJ207" s="296"/>
      <c r="AK207" s="296"/>
      <c r="AL207" s="296"/>
      <c r="AM207" s="296"/>
      <c r="AN207" s="296"/>
      <c r="AO207" s="296"/>
      <c r="AP207" s="296"/>
    </row>
    <row r="208" spans="1:42">
      <c r="A208" s="1094" t="s">
        <v>1150</v>
      </c>
      <c r="B208" s="1134" t="s">
        <v>1130</v>
      </c>
      <c r="C208" s="958"/>
      <c r="D208" s="1135"/>
      <c r="E208" s="1136"/>
      <c r="F208" s="1137"/>
      <c r="G208" s="305"/>
      <c r="H208" s="418"/>
      <c r="I208" s="422"/>
      <c r="J208" s="297"/>
      <c r="K208" s="297"/>
      <c r="L208" s="297"/>
      <c r="M208" s="297"/>
      <c r="N208" s="310"/>
      <c r="O208" s="297"/>
      <c r="P208" s="296"/>
      <c r="Q208" s="296"/>
      <c r="R208" s="296"/>
      <c r="S208" s="299"/>
      <c r="T208" s="296"/>
      <c r="U208" s="296"/>
      <c r="V208" s="297"/>
      <c r="W208" s="297"/>
      <c r="X208" s="297"/>
      <c r="Y208" s="297"/>
      <c r="Z208" s="297"/>
      <c r="AA208" s="297"/>
      <c r="AB208" s="296"/>
      <c r="AC208" s="296"/>
      <c r="AD208" s="296"/>
      <c r="AE208" s="296"/>
      <c r="AF208" s="296"/>
      <c r="AG208" s="296"/>
      <c r="AH208" s="296"/>
      <c r="AI208" s="296"/>
      <c r="AJ208" s="296"/>
      <c r="AK208" s="296"/>
      <c r="AL208" s="296"/>
      <c r="AM208" s="296"/>
      <c r="AN208" s="296"/>
      <c r="AO208" s="296"/>
      <c r="AP208" s="296"/>
    </row>
    <row r="209" spans="1:42">
      <c r="A209" s="1095"/>
      <c r="B209" s="1052" t="s">
        <v>1286</v>
      </c>
      <c r="C209" s="1053"/>
      <c r="D209" s="1054"/>
      <c r="E209" s="1054"/>
      <c r="F209" s="1055"/>
      <c r="G209" s="266"/>
      <c r="H209" s="306"/>
      <c r="I209" s="297"/>
      <c r="J209" s="297"/>
      <c r="K209" s="297"/>
      <c r="L209" s="297"/>
      <c r="M209" s="297"/>
      <c r="N209" s="310"/>
      <c r="O209" s="297"/>
      <c r="P209" s="296"/>
      <c r="Q209" s="296"/>
      <c r="R209" s="296"/>
      <c r="S209" s="299"/>
      <c r="T209" s="296"/>
      <c r="U209" s="296"/>
      <c r="V209" s="297"/>
      <c r="W209" s="297"/>
      <c r="X209" s="297"/>
      <c r="Y209" s="297"/>
      <c r="Z209" s="297"/>
      <c r="AA209" s="297"/>
      <c r="AB209" s="296"/>
      <c r="AC209" s="296"/>
      <c r="AD209" s="296"/>
      <c r="AE209" s="296"/>
      <c r="AF209" s="296"/>
      <c r="AG209" s="296"/>
      <c r="AH209" s="296"/>
      <c r="AI209" s="296"/>
      <c r="AJ209" s="296"/>
      <c r="AK209" s="296"/>
      <c r="AL209" s="296"/>
      <c r="AM209" s="296"/>
      <c r="AN209" s="296"/>
      <c r="AO209" s="296"/>
      <c r="AP209" s="296"/>
    </row>
    <row r="210" spans="1:42">
      <c r="A210" s="1095"/>
      <c r="B210" s="1052" t="s">
        <v>792</v>
      </c>
      <c r="C210" s="1053"/>
      <c r="D210" s="1054"/>
      <c r="E210" s="1054"/>
      <c r="F210" s="1055"/>
      <c r="G210" s="266"/>
      <c r="H210" s="306" t="str">
        <f>IF(③.入力シート!H91="","",③.入力シート!H91)</f>
        <v/>
      </c>
      <c r="I210" s="297"/>
      <c r="J210" s="297"/>
      <c r="K210" s="297"/>
      <c r="L210" s="297"/>
      <c r="M210" s="297"/>
      <c r="N210" s="310"/>
      <c r="O210" s="297"/>
      <c r="P210" s="296"/>
      <c r="Q210" s="296"/>
      <c r="R210" s="296"/>
      <c r="S210" s="299"/>
      <c r="T210" s="296"/>
      <c r="U210" s="296"/>
      <c r="V210" s="297"/>
      <c r="W210" s="297"/>
      <c r="X210" s="297"/>
      <c r="Y210" s="297"/>
      <c r="Z210" s="297"/>
      <c r="AA210" s="297"/>
      <c r="AB210" s="296"/>
      <c r="AC210" s="296"/>
      <c r="AD210" s="296"/>
      <c r="AE210" s="296"/>
      <c r="AF210" s="296"/>
      <c r="AG210" s="296"/>
      <c r="AH210" s="296"/>
      <c r="AI210" s="296"/>
      <c r="AJ210" s="296"/>
      <c r="AK210" s="296"/>
      <c r="AL210" s="296"/>
      <c r="AM210" s="296"/>
      <c r="AN210" s="296"/>
      <c r="AO210" s="296"/>
      <c r="AP210" s="296"/>
    </row>
    <row r="211" spans="1:42">
      <c r="A211" s="1095"/>
      <c r="B211" s="1052" t="s">
        <v>793</v>
      </c>
      <c r="C211" s="1053"/>
      <c r="D211" s="1054"/>
      <c r="E211" s="1054"/>
      <c r="F211" s="1055"/>
      <c r="G211" s="266"/>
      <c r="H211" s="306"/>
      <c r="I211" s="297"/>
      <c r="J211" s="297"/>
      <c r="K211" s="297"/>
      <c r="L211" s="297"/>
      <c r="M211" s="297"/>
      <c r="N211" s="310"/>
      <c r="O211" s="297"/>
      <c r="P211" s="296"/>
      <c r="Q211" s="296"/>
      <c r="R211" s="296"/>
      <c r="S211" s="299"/>
      <c r="T211" s="296"/>
      <c r="U211" s="296"/>
      <c r="V211" s="297"/>
      <c r="W211" s="297"/>
      <c r="X211" s="297"/>
      <c r="Y211" s="297"/>
      <c r="Z211" s="297"/>
      <c r="AA211" s="297"/>
      <c r="AB211" s="296"/>
      <c r="AC211" s="296"/>
      <c r="AD211" s="296"/>
      <c r="AE211" s="296"/>
      <c r="AF211" s="296"/>
      <c r="AG211" s="296"/>
      <c r="AH211" s="296"/>
      <c r="AI211" s="296"/>
      <c r="AJ211" s="296"/>
      <c r="AK211" s="296"/>
      <c r="AL211" s="296"/>
      <c r="AM211" s="296"/>
      <c r="AN211" s="296"/>
      <c r="AO211" s="296"/>
      <c r="AP211" s="296"/>
    </row>
    <row r="212" spans="1:42">
      <c r="A212" s="1095"/>
      <c r="B212" s="1052" t="s">
        <v>794</v>
      </c>
      <c r="C212" s="1053"/>
      <c r="D212" s="1054"/>
      <c r="E212" s="1054"/>
      <c r="F212" s="1055"/>
      <c r="G212" s="266"/>
      <c r="H212" s="306"/>
      <c r="I212" s="297"/>
      <c r="J212" s="297"/>
      <c r="K212" s="297"/>
      <c r="L212" s="297"/>
      <c r="M212" s="297"/>
      <c r="N212" s="310"/>
      <c r="O212" s="297"/>
      <c r="P212" s="296"/>
      <c r="Q212" s="296"/>
      <c r="R212" s="296"/>
      <c r="S212" s="299"/>
      <c r="T212" s="296"/>
      <c r="U212" s="296"/>
      <c r="V212" s="297"/>
      <c r="W212" s="297"/>
      <c r="X212" s="297"/>
      <c r="Y212" s="297"/>
      <c r="Z212" s="297"/>
      <c r="AA212" s="297"/>
      <c r="AB212" s="296"/>
      <c r="AC212" s="296"/>
      <c r="AD212" s="296"/>
      <c r="AE212" s="296"/>
      <c r="AF212" s="296"/>
      <c r="AG212" s="296"/>
      <c r="AH212" s="296"/>
      <c r="AI212" s="296"/>
      <c r="AJ212" s="296"/>
      <c r="AK212" s="296"/>
      <c r="AL212" s="296"/>
      <c r="AM212" s="296"/>
      <c r="AN212" s="296"/>
      <c r="AO212" s="296"/>
      <c r="AP212" s="296"/>
    </row>
    <row r="213" spans="1:42" ht="14.25" thickBot="1">
      <c r="A213" s="1095"/>
      <c r="B213" s="1052" t="s">
        <v>1190</v>
      </c>
      <c r="C213" s="1053"/>
      <c r="D213" s="1054"/>
      <c r="E213" s="1054"/>
      <c r="F213" s="1055"/>
      <c r="G213" s="304" t="s">
        <v>1268</v>
      </c>
      <c r="H213" s="414"/>
      <c r="I213" s="314"/>
      <c r="J213" s="297"/>
      <c r="K213" s="297"/>
      <c r="L213" s="297"/>
      <c r="M213" s="297"/>
      <c r="N213" s="310"/>
      <c r="O213" s="297"/>
      <c r="P213" s="296"/>
      <c r="Q213" s="296"/>
      <c r="R213" s="296"/>
      <c r="S213" s="299"/>
      <c r="T213" s="296"/>
      <c r="U213" s="296"/>
      <c r="V213" s="297"/>
      <c r="W213" s="297"/>
      <c r="X213" s="297"/>
      <c r="Y213" s="297"/>
      <c r="Z213" s="297"/>
      <c r="AA213" s="297"/>
      <c r="AB213" s="296"/>
      <c r="AC213" s="296"/>
      <c r="AD213" s="296"/>
      <c r="AE213" s="296"/>
      <c r="AF213" s="296"/>
      <c r="AG213" s="296"/>
      <c r="AH213" s="296"/>
      <c r="AI213" s="296"/>
      <c r="AJ213" s="296"/>
      <c r="AK213" s="296"/>
      <c r="AL213" s="296"/>
      <c r="AM213" s="296"/>
      <c r="AN213" s="296"/>
      <c r="AO213" s="296"/>
      <c r="AP213" s="296"/>
    </row>
    <row r="214" spans="1:42" ht="14.25" thickBot="1">
      <c r="A214" s="1095"/>
      <c r="B214" s="956" t="s">
        <v>1260</v>
      </c>
      <c r="C214" s="1056"/>
      <c r="D214" s="1110"/>
      <c r="E214" s="1110"/>
      <c r="F214" s="1111"/>
      <c r="G214" s="345" t="s">
        <v>1059</v>
      </c>
      <c r="H214" s="416"/>
      <c r="I214" s="377" t="s">
        <v>1062</v>
      </c>
      <c r="J214" s="308"/>
      <c r="K214" s="297"/>
      <c r="L214" s="297"/>
      <c r="M214" s="297"/>
      <c r="N214" s="310"/>
      <c r="O214" s="297"/>
      <c r="P214" s="296"/>
      <c r="Q214" s="296"/>
      <c r="R214" s="296"/>
      <c r="S214" s="299"/>
      <c r="T214" s="296"/>
      <c r="U214" s="296"/>
      <c r="V214" s="297"/>
      <c r="W214" s="297"/>
      <c r="X214" s="297"/>
      <c r="Y214" s="297"/>
      <c r="Z214" s="297"/>
      <c r="AA214" s="297"/>
      <c r="AB214" s="296"/>
      <c r="AC214" s="296"/>
      <c r="AD214" s="296"/>
      <c r="AE214" s="296"/>
      <c r="AF214" s="296"/>
      <c r="AG214" s="296"/>
      <c r="AH214" s="296"/>
      <c r="AI214" s="296"/>
      <c r="AJ214" s="296"/>
      <c r="AK214" s="296"/>
      <c r="AL214" s="296"/>
      <c r="AM214" s="296"/>
      <c r="AN214" s="296"/>
      <c r="AO214" s="296"/>
      <c r="AP214" s="296"/>
    </row>
    <row r="215" spans="1:42">
      <c r="A215" s="1087" t="s">
        <v>1151</v>
      </c>
      <c r="B215" s="1107" t="s">
        <v>1287</v>
      </c>
      <c r="C215" s="1113"/>
      <c r="D215" s="1114"/>
      <c r="E215" s="1114"/>
      <c r="F215" s="1115"/>
      <c r="G215" s="305" t="s">
        <v>1278</v>
      </c>
      <c r="H215" s="418"/>
      <c r="I215" s="422"/>
      <c r="J215" s="297"/>
      <c r="K215" s="297"/>
      <c r="L215" s="297"/>
      <c r="M215" s="297"/>
      <c r="N215" s="310"/>
      <c r="O215" s="297"/>
      <c r="P215" s="297"/>
      <c r="Q215" s="297"/>
      <c r="R215" s="297"/>
      <c r="S215" s="308"/>
      <c r="T215" s="297"/>
      <c r="U215" s="297"/>
      <c r="V215" s="297"/>
      <c r="W215" s="297"/>
      <c r="X215" s="297"/>
      <c r="Y215" s="297"/>
      <c r="Z215" s="297"/>
      <c r="AA215" s="297"/>
      <c r="AB215" s="296"/>
      <c r="AC215" s="296"/>
      <c r="AD215" s="296"/>
      <c r="AE215" s="296"/>
      <c r="AF215" s="296"/>
      <c r="AG215" s="296"/>
      <c r="AH215" s="296"/>
      <c r="AI215" s="296"/>
      <c r="AJ215" s="296"/>
      <c r="AK215" s="296"/>
      <c r="AL215" s="296"/>
      <c r="AM215" s="296"/>
      <c r="AN215" s="296"/>
      <c r="AO215" s="296"/>
      <c r="AP215" s="296"/>
    </row>
    <row r="216" spans="1:42" ht="14.25" thickBot="1">
      <c r="A216" s="1088"/>
      <c r="B216" s="1092" t="s">
        <v>1189</v>
      </c>
      <c r="C216" s="1093"/>
      <c r="D216" s="1116"/>
      <c r="E216" s="1116"/>
      <c r="F216" s="1117"/>
      <c r="G216" s="304" t="s">
        <v>1277</v>
      </c>
      <c r="H216" s="414"/>
      <c r="I216" s="314"/>
      <c r="J216" s="297"/>
      <c r="K216" s="297"/>
      <c r="L216" s="297"/>
      <c r="M216" s="297"/>
      <c r="N216" s="310"/>
      <c r="O216" s="297"/>
      <c r="P216" s="297"/>
      <c r="Q216" s="297"/>
      <c r="R216" s="297"/>
      <c r="S216" s="308"/>
      <c r="T216" s="297"/>
      <c r="U216" s="297"/>
      <c r="V216" s="297"/>
      <c r="W216" s="297"/>
      <c r="X216" s="297"/>
      <c r="Y216" s="297"/>
      <c r="Z216" s="297"/>
      <c r="AA216" s="297"/>
      <c r="AB216" s="296"/>
      <c r="AC216" s="296"/>
      <c r="AD216" s="296"/>
      <c r="AE216" s="296"/>
      <c r="AF216" s="296"/>
      <c r="AG216" s="296"/>
      <c r="AH216" s="296"/>
      <c r="AI216" s="296"/>
      <c r="AJ216" s="296"/>
      <c r="AK216" s="296"/>
      <c r="AL216" s="296"/>
      <c r="AM216" s="296"/>
      <c r="AN216" s="296"/>
      <c r="AO216" s="296"/>
      <c r="AP216" s="296"/>
    </row>
    <row r="217" spans="1:42" ht="14.25" thickBot="1">
      <c r="A217" s="1089"/>
      <c r="B217" s="1090" t="s">
        <v>1260</v>
      </c>
      <c r="C217" s="1091"/>
      <c r="D217" s="1110"/>
      <c r="E217" s="1110"/>
      <c r="F217" s="1111"/>
      <c r="G217" s="345" t="s">
        <v>1059</v>
      </c>
      <c r="H217" s="416"/>
      <c r="I217" s="377" t="s">
        <v>1062</v>
      </c>
      <c r="J217" s="308"/>
      <c r="K217" s="297"/>
      <c r="L217" s="297"/>
      <c r="M217" s="297"/>
      <c r="N217" s="310"/>
      <c r="O217" s="297"/>
      <c r="P217" s="297"/>
      <c r="Q217" s="297"/>
      <c r="R217" s="297"/>
      <c r="S217" s="308"/>
      <c r="T217" s="297"/>
      <c r="U217" s="297"/>
      <c r="V217" s="297"/>
      <c r="W217" s="297"/>
      <c r="X217" s="297"/>
      <c r="Y217" s="297"/>
      <c r="Z217" s="297"/>
      <c r="AA217" s="297"/>
      <c r="AB217" s="296"/>
      <c r="AC217" s="296"/>
      <c r="AD217" s="296"/>
      <c r="AE217" s="296"/>
      <c r="AF217" s="296"/>
      <c r="AG217" s="296"/>
      <c r="AH217" s="296"/>
      <c r="AI217" s="296"/>
      <c r="AJ217" s="296"/>
      <c r="AK217" s="296"/>
      <c r="AL217" s="296"/>
      <c r="AM217" s="296"/>
      <c r="AN217" s="296"/>
      <c r="AO217" s="296"/>
      <c r="AP217" s="296"/>
    </row>
    <row r="218" spans="1:42">
      <c r="A218" s="1094" t="s">
        <v>1152</v>
      </c>
      <c r="B218" s="1118" t="s">
        <v>1130</v>
      </c>
      <c r="C218" s="1119"/>
      <c r="D218" s="1120"/>
      <c r="E218" s="1121"/>
      <c r="F218" s="1122"/>
      <c r="G218" s="305"/>
      <c r="H218" s="418"/>
      <c r="I218" s="422"/>
      <c r="J218" s="297"/>
      <c r="K218" s="297"/>
      <c r="L218" s="297"/>
      <c r="M218" s="297"/>
      <c r="N218" s="310"/>
      <c r="O218" s="297"/>
      <c r="P218" s="297"/>
      <c r="Q218" s="297"/>
      <c r="R218" s="297"/>
      <c r="S218" s="308"/>
      <c r="T218" s="297"/>
      <c r="U218" s="297"/>
      <c r="V218" s="297"/>
      <c r="W218" s="297"/>
      <c r="X218" s="297"/>
      <c r="Y218" s="297"/>
      <c r="Z218" s="297"/>
      <c r="AA218" s="297"/>
      <c r="AB218" s="296"/>
      <c r="AC218" s="296"/>
      <c r="AD218" s="296"/>
      <c r="AE218" s="296"/>
      <c r="AF218" s="296"/>
      <c r="AG218" s="296"/>
      <c r="AH218" s="296"/>
      <c r="AI218" s="296"/>
      <c r="AJ218" s="296"/>
      <c r="AK218" s="296"/>
      <c r="AL218" s="296"/>
      <c r="AM218" s="296"/>
      <c r="AN218" s="296"/>
      <c r="AO218" s="296"/>
      <c r="AP218" s="296"/>
    </row>
    <row r="219" spans="1:42">
      <c r="A219" s="1095"/>
      <c r="B219" s="1052" t="s">
        <v>1286</v>
      </c>
      <c r="C219" s="1053"/>
      <c r="D219" s="1054"/>
      <c r="E219" s="1054"/>
      <c r="F219" s="1055"/>
      <c r="G219" s="266"/>
      <c r="H219" s="306"/>
      <c r="I219" s="297"/>
      <c r="J219" s="297"/>
      <c r="K219" s="297"/>
      <c r="L219" s="297"/>
      <c r="M219" s="297"/>
      <c r="N219" s="310"/>
      <c r="O219" s="297"/>
      <c r="P219" s="297"/>
      <c r="Q219" s="297"/>
      <c r="R219" s="297"/>
      <c r="S219" s="308"/>
      <c r="T219" s="297"/>
      <c r="U219" s="297"/>
      <c r="V219" s="297"/>
      <c r="W219" s="297"/>
      <c r="X219" s="297"/>
      <c r="Y219" s="297"/>
      <c r="Z219" s="297"/>
      <c r="AA219" s="297"/>
      <c r="AB219" s="296"/>
      <c r="AC219" s="296"/>
      <c r="AD219" s="296"/>
      <c r="AE219" s="296"/>
      <c r="AF219" s="296"/>
      <c r="AG219" s="296"/>
      <c r="AH219" s="296"/>
      <c r="AI219" s="296"/>
      <c r="AJ219" s="296"/>
      <c r="AK219" s="296"/>
      <c r="AL219" s="296"/>
      <c r="AM219" s="296"/>
      <c r="AN219" s="296"/>
      <c r="AO219" s="296"/>
      <c r="AP219" s="296"/>
    </row>
    <row r="220" spans="1:42">
      <c r="A220" s="1095"/>
      <c r="B220" s="1052" t="s">
        <v>792</v>
      </c>
      <c r="C220" s="1053"/>
      <c r="D220" s="1054"/>
      <c r="E220" s="1054"/>
      <c r="F220" s="1055"/>
      <c r="G220" s="266"/>
      <c r="H220" s="306" t="str">
        <f>IF(③.入力シート!H101="","",③.入力シート!H101)</f>
        <v/>
      </c>
      <c r="I220" s="297"/>
      <c r="J220" s="297"/>
      <c r="K220" s="297"/>
      <c r="L220" s="297"/>
      <c r="M220" s="297"/>
      <c r="N220" s="310"/>
      <c r="O220" s="297"/>
      <c r="P220" s="297"/>
      <c r="Q220" s="297"/>
      <c r="R220" s="297"/>
      <c r="S220" s="308"/>
      <c r="T220" s="297"/>
      <c r="U220" s="297"/>
      <c r="V220" s="297"/>
      <c r="W220" s="297"/>
      <c r="X220" s="297"/>
      <c r="Y220" s="297"/>
      <c r="Z220" s="297"/>
      <c r="AA220" s="297"/>
      <c r="AB220" s="296"/>
      <c r="AC220" s="296"/>
      <c r="AD220" s="296"/>
      <c r="AE220" s="296"/>
      <c r="AF220" s="296"/>
      <c r="AG220" s="296"/>
      <c r="AH220" s="296"/>
      <c r="AI220" s="296"/>
      <c r="AJ220" s="296"/>
      <c r="AK220" s="296"/>
      <c r="AL220" s="296"/>
      <c r="AM220" s="296"/>
      <c r="AN220" s="296"/>
      <c r="AO220" s="296"/>
      <c r="AP220" s="296"/>
    </row>
    <row r="221" spans="1:42">
      <c r="A221" s="1095"/>
      <c r="B221" s="1052" t="s">
        <v>793</v>
      </c>
      <c r="C221" s="1053"/>
      <c r="D221" s="1054"/>
      <c r="E221" s="1054"/>
      <c r="F221" s="1055"/>
      <c r="G221" s="266"/>
      <c r="H221" s="306"/>
      <c r="I221" s="297"/>
      <c r="J221" s="297"/>
      <c r="K221" s="297"/>
      <c r="L221" s="297"/>
      <c r="M221" s="297"/>
      <c r="N221" s="310"/>
      <c r="O221" s="297"/>
      <c r="P221" s="297"/>
      <c r="Q221" s="297"/>
      <c r="R221" s="297"/>
      <c r="S221" s="308"/>
      <c r="T221" s="297"/>
      <c r="U221" s="297"/>
      <c r="V221" s="297"/>
      <c r="W221" s="297"/>
      <c r="X221" s="297"/>
      <c r="Y221" s="297"/>
      <c r="Z221" s="297"/>
      <c r="AA221" s="297"/>
      <c r="AB221" s="296"/>
      <c r="AC221" s="296"/>
      <c r="AD221" s="296"/>
      <c r="AE221" s="296"/>
      <c r="AF221" s="296"/>
      <c r="AG221" s="296"/>
      <c r="AH221" s="296"/>
      <c r="AI221" s="296"/>
      <c r="AJ221" s="296"/>
      <c r="AK221" s="296"/>
      <c r="AL221" s="296"/>
      <c r="AM221" s="296"/>
      <c r="AN221" s="296"/>
      <c r="AO221" s="296"/>
      <c r="AP221" s="296"/>
    </row>
    <row r="222" spans="1:42">
      <c r="A222" s="1095"/>
      <c r="B222" s="1052" t="s">
        <v>794</v>
      </c>
      <c r="C222" s="1053"/>
      <c r="D222" s="1054"/>
      <c r="E222" s="1054"/>
      <c r="F222" s="1055"/>
      <c r="G222" s="266"/>
      <c r="H222" s="306"/>
      <c r="I222" s="297"/>
      <c r="J222" s="297"/>
      <c r="K222" s="297"/>
      <c r="L222" s="297"/>
      <c r="M222" s="297"/>
      <c r="N222" s="310"/>
      <c r="O222" s="297"/>
      <c r="P222" s="297"/>
      <c r="Q222" s="297"/>
      <c r="R222" s="297"/>
      <c r="S222" s="308"/>
      <c r="T222" s="297"/>
      <c r="U222" s="297"/>
      <c r="V222" s="297"/>
      <c r="W222" s="297"/>
      <c r="X222" s="297"/>
      <c r="Y222" s="297"/>
      <c r="Z222" s="297"/>
      <c r="AA222" s="297"/>
      <c r="AB222" s="296"/>
      <c r="AC222" s="296"/>
      <c r="AD222" s="296"/>
      <c r="AE222" s="296"/>
      <c r="AF222" s="296"/>
      <c r="AG222" s="296"/>
      <c r="AH222" s="296"/>
      <c r="AI222" s="296"/>
      <c r="AJ222" s="296"/>
      <c r="AK222" s="296"/>
      <c r="AL222" s="296"/>
      <c r="AM222" s="296"/>
      <c r="AN222" s="296"/>
      <c r="AO222" s="296"/>
      <c r="AP222" s="296"/>
    </row>
    <row r="223" spans="1:42" ht="14.25" thickBot="1">
      <c r="A223" s="1095"/>
      <c r="B223" s="1052" t="s">
        <v>1190</v>
      </c>
      <c r="C223" s="1053"/>
      <c r="D223" s="1054"/>
      <c r="E223" s="1054"/>
      <c r="F223" s="1055"/>
      <c r="G223" s="304" t="s">
        <v>1268</v>
      </c>
      <c r="H223" s="414"/>
      <c r="I223" s="314"/>
      <c r="J223" s="297"/>
      <c r="K223" s="297"/>
      <c r="L223" s="297"/>
      <c r="M223" s="297"/>
      <c r="N223" s="310"/>
      <c r="O223" s="297"/>
      <c r="P223" s="297"/>
      <c r="Q223" s="297"/>
      <c r="R223" s="297"/>
      <c r="S223" s="308"/>
      <c r="T223" s="297"/>
      <c r="U223" s="297"/>
      <c r="V223" s="297"/>
      <c r="W223" s="297"/>
      <c r="X223" s="297"/>
      <c r="Y223" s="297"/>
      <c r="Z223" s="297"/>
      <c r="AA223" s="297"/>
      <c r="AB223" s="296"/>
      <c r="AC223" s="296"/>
      <c r="AD223" s="296"/>
      <c r="AE223" s="296"/>
      <c r="AF223" s="296"/>
      <c r="AG223" s="296"/>
      <c r="AH223" s="296"/>
      <c r="AI223" s="296"/>
      <c r="AJ223" s="296"/>
      <c r="AK223" s="296"/>
      <c r="AL223" s="296"/>
      <c r="AM223" s="296"/>
      <c r="AN223" s="296"/>
      <c r="AO223" s="296"/>
      <c r="AP223" s="296"/>
    </row>
    <row r="224" spans="1:42" ht="14.25" thickBot="1">
      <c r="A224" s="1095"/>
      <c r="B224" s="956" t="s">
        <v>1260</v>
      </c>
      <c r="C224" s="1056"/>
      <c r="D224" s="1110"/>
      <c r="E224" s="1110"/>
      <c r="F224" s="1111"/>
      <c r="G224" s="345" t="s">
        <v>1059</v>
      </c>
      <c r="H224" s="416"/>
      <c r="I224" s="377" t="s">
        <v>1062</v>
      </c>
      <c r="J224" s="308"/>
      <c r="K224" s="297"/>
      <c r="L224" s="297"/>
      <c r="M224" s="297"/>
      <c r="N224" s="310"/>
      <c r="O224" s="297"/>
      <c r="P224" s="297"/>
      <c r="Q224" s="297"/>
      <c r="R224" s="297"/>
      <c r="S224" s="308"/>
      <c r="T224" s="297"/>
      <c r="U224" s="297"/>
      <c r="V224" s="297"/>
      <c r="W224" s="297"/>
      <c r="X224" s="297"/>
      <c r="Y224" s="297"/>
      <c r="Z224" s="297"/>
      <c r="AA224" s="297"/>
      <c r="AB224" s="296"/>
      <c r="AC224" s="296"/>
      <c r="AD224" s="296"/>
      <c r="AE224" s="296"/>
      <c r="AF224" s="296"/>
      <c r="AG224" s="296"/>
      <c r="AH224" s="296"/>
      <c r="AI224" s="296"/>
      <c r="AJ224" s="296"/>
      <c r="AK224" s="296"/>
      <c r="AL224" s="296"/>
      <c r="AM224" s="296"/>
      <c r="AN224" s="296"/>
      <c r="AO224" s="296"/>
      <c r="AP224" s="296"/>
    </row>
    <row r="225" spans="1:42">
      <c r="A225" s="1087" t="s">
        <v>1153</v>
      </c>
      <c r="B225" s="1107" t="s">
        <v>1287</v>
      </c>
      <c r="C225" s="1113"/>
      <c r="D225" s="1114"/>
      <c r="E225" s="1114"/>
      <c r="F225" s="1115"/>
      <c r="G225" s="305" t="s">
        <v>1278</v>
      </c>
      <c r="H225" s="418"/>
      <c r="I225" s="422"/>
      <c r="J225" s="297"/>
      <c r="K225" s="297"/>
      <c r="L225" s="297"/>
      <c r="M225" s="297"/>
      <c r="N225" s="310"/>
      <c r="O225" s="297"/>
      <c r="P225" s="297"/>
      <c r="Q225" s="297"/>
      <c r="R225" s="297"/>
      <c r="S225" s="308"/>
      <c r="T225" s="297"/>
      <c r="U225" s="297"/>
      <c r="V225" s="297"/>
      <c r="W225" s="297"/>
      <c r="X225" s="297"/>
      <c r="Y225" s="297"/>
      <c r="Z225" s="297"/>
      <c r="AA225" s="297"/>
      <c r="AB225" s="296"/>
      <c r="AC225" s="296"/>
      <c r="AD225" s="296"/>
      <c r="AE225" s="296"/>
      <c r="AF225" s="296"/>
      <c r="AG225" s="296"/>
      <c r="AH225" s="296"/>
      <c r="AI225" s="296"/>
      <c r="AJ225" s="296"/>
      <c r="AK225" s="296"/>
      <c r="AL225" s="296"/>
      <c r="AM225" s="296"/>
      <c r="AN225" s="296"/>
      <c r="AO225" s="296"/>
      <c r="AP225" s="296"/>
    </row>
    <row r="226" spans="1:42" ht="14.25" thickBot="1">
      <c r="A226" s="1088"/>
      <c r="B226" s="1092" t="s">
        <v>1189</v>
      </c>
      <c r="C226" s="1093"/>
      <c r="D226" s="1116"/>
      <c r="E226" s="1116"/>
      <c r="F226" s="1117"/>
      <c r="G226" s="304" t="s">
        <v>1277</v>
      </c>
      <c r="H226" s="414"/>
      <c r="I226" s="314"/>
      <c r="J226" s="297"/>
      <c r="K226" s="297"/>
      <c r="L226" s="297"/>
      <c r="M226" s="297"/>
      <c r="N226" s="310"/>
      <c r="O226" s="297"/>
      <c r="P226" s="297"/>
      <c r="Q226" s="297"/>
      <c r="R226" s="297"/>
      <c r="S226" s="308"/>
      <c r="T226" s="297"/>
      <c r="U226" s="297"/>
      <c r="V226" s="297"/>
      <c r="W226" s="297"/>
      <c r="X226" s="297"/>
      <c r="Y226" s="297"/>
      <c r="Z226" s="297"/>
      <c r="AA226" s="297"/>
      <c r="AB226" s="296"/>
      <c r="AC226" s="296"/>
      <c r="AD226" s="296"/>
      <c r="AE226" s="296"/>
      <c r="AF226" s="296"/>
      <c r="AG226" s="296"/>
      <c r="AH226" s="296"/>
      <c r="AI226" s="296"/>
      <c r="AJ226" s="296"/>
      <c r="AK226" s="296"/>
      <c r="AL226" s="296"/>
      <c r="AM226" s="296"/>
      <c r="AN226" s="296"/>
      <c r="AO226" s="296"/>
      <c r="AP226" s="296"/>
    </row>
    <row r="227" spans="1:42" ht="14.25" thickBot="1">
      <c r="A227" s="1089"/>
      <c r="B227" s="1090" t="s">
        <v>1260</v>
      </c>
      <c r="C227" s="1091"/>
      <c r="D227" s="1110"/>
      <c r="E227" s="1110"/>
      <c r="F227" s="1111"/>
      <c r="G227" s="345" t="s">
        <v>1059</v>
      </c>
      <c r="H227" s="416"/>
      <c r="I227" s="377" t="s">
        <v>1062</v>
      </c>
      <c r="J227" s="308"/>
      <c r="K227" s="297"/>
      <c r="L227" s="297"/>
      <c r="M227" s="297"/>
      <c r="N227" s="310"/>
      <c r="O227" s="297"/>
      <c r="P227" s="297"/>
      <c r="Q227" s="297"/>
      <c r="R227" s="297"/>
      <c r="S227" s="308"/>
      <c r="T227" s="297"/>
      <c r="U227" s="297"/>
      <c r="V227" s="297"/>
      <c r="W227" s="297"/>
      <c r="X227" s="297"/>
      <c r="Y227" s="297"/>
      <c r="Z227" s="297"/>
      <c r="AA227" s="297"/>
      <c r="AB227" s="296"/>
      <c r="AC227" s="296"/>
      <c r="AD227" s="296"/>
      <c r="AE227" s="296"/>
      <c r="AF227" s="296"/>
      <c r="AG227" s="296"/>
      <c r="AH227" s="296"/>
      <c r="AI227" s="296"/>
      <c r="AJ227" s="296"/>
      <c r="AK227" s="296"/>
      <c r="AL227" s="296"/>
      <c r="AM227" s="296"/>
      <c r="AN227" s="296"/>
      <c r="AO227" s="296"/>
      <c r="AP227" s="296"/>
    </row>
    <row r="228" spans="1:42">
      <c r="A228" s="1094" t="s">
        <v>1154</v>
      </c>
      <c r="B228" s="1118" t="s">
        <v>1130</v>
      </c>
      <c r="C228" s="1119"/>
      <c r="D228" s="1120"/>
      <c r="E228" s="1121"/>
      <c r="F228" s="1122"/>
      <c r="G228" s="305"/>
      <c r="H228" s="418"/>
      <c r="I228" s="422"/>
      <c r="J228" s="297"/>
      <c r="K228" s="297"/>
      <c r="L228" s="297"/>
      <c r="M228" s="297"/>
      <c r="N228" s="310"/>
      <c r="O228" s="297"/>
      <c r="P228" s="297"/>
      <c r="Q228" s="297"/>
      <c r="R228" s="297"/>
      <c r="S228" s="308"/>
      <c r="T228" s="297"/>
      <c r="U228" s="297"/>
      <c r="V228" s="297"/>
      <c r="W228" s="297"/>
      <c r="X228" s="297"/>
      <c r="Y228" s="297"/>
      <c r="Z228" s="297"/>
      <c r="AA228" s="297"/>
      <c r="AB228" s="296"/>
      <c r="AC228" s="296"/>
      <c r="AD228" s="296"/>
      <c r="AE228" s="296"/>
      <c r="AF228" s="296"/>
      <c r="AG228" s="296"/>
      <c r="AH228" s="296"/>
      <c r="AI228" s="296"/>
      <c r="AJ228" s="296"/>
      <c r="AK228" s="296"/>
      <c r="AL228" s="296"/>
      <c r="AM228" s="296"/>
      <c r="AN228" s="296"/>
      <c r="AO228" s="296"/>
      <c r="AP228" s="296"/>
    </row>
    <row r="229" spans="1:42">
      <c r="A229" s="1095"/>
      <c r="B229" s="1052" t="s">
        <v>1286</v>
      </c>
      <c r="C229" s="1053"/>
      <c r="D229" s="1054"/>
      <c r="E229" s="1054"/>
      <c r="F229" s="1055"/>
      <c r="G229" s="266"/>
      <c r="H229" s="306"/>
      <c r="I229" s="297"/>
      <c r="J229" s="297"/>
      <c r="K229" s="297"/>
      <c r="L229" s="297"/>
      <c r="M229" s="297"/>
      <c r="N229" s="310"/>
      <c r="O229" s="297"/>
      <c r="P229" s="297"/>
      <c r="Q229" s="297"/>
      <c r="R229" s="297"/>
      <c r="S229" s="308"/>
      <c r="T229" s="297"/>
      <c r="U229" s="297"/>
      <c r="V229" s="297"/>
      <c r="W229" s="297"/>
      <c r="X229" s="297"/>
      <c r="Y229" s="297"/>
      <c r="Z229" s="297"/>
      <c r="AA229" s="297"/>
      <c r="AB229" s="296"/>
      <c r="AC229" s="296"/>
      <c r="AD229" s="296"/>
      <c r="AE229" s="296"/>
      <c r="AF229" s="296"/>
      <c r="AG229" s="296"/>
      <c r="AH229" s="296"/>
      <c r="AI229" s="296"/>
      <c r="AJ229" s="296"/>
      <c r="AK229" s="296"/>
      <c r="AL229" s="296"/>
      <c r="AM229" s="296"/>
      <c r="AN229" s="296"/>
      <c r="AO229" s="296"/>
      <c r="AP229" s="296"/>
    </row>
    <row r="230" spans="1:42">
      <c r="A230" s="1095"/>
      <c r="B230" s="1052" t="s">
        <v>792</v>
      </c>
      <c r="C230" s="1053"/>
      <c r="D230" s="1054"/>
      <c r="E230" s="1054"/>
      <c r="F230" s="1055"/>
      <c r="G230" s="266"/>
      <c r="H230" s="306" t="str">
        <f>IF(③.入力シート!H111="","",③.入力シート!H111)</f>
        <v/>
      </c>
      <c r="I230" s="297"/>
      <c r="J230" s="297"/>
      <c r="K230" s="297"/>
      <c r="L230" s="297"/>
      <c r="M230" s="297"/>
      <c r="N230" s="310"/>
      <c r="O230" s="297"/>
      <c r="P230" s="297"/>
      <c r="Q230" s="297"/>
      <c r="R230" s="297"/>
      <c r="S230" s="308"/>
      <c r="T230" s="297"/>
      <c r="U230" s="297"/>
      <c r="V230" s="297"/>
      <c r="W230" s="297"/>
      <c r="X230" s="297"/>
      <c r="Y230" s="297"/>
      <c r="Z230" s="297"/>
      <c r="AA230" s="297"/>
      <c r="AB230" s="296"/>
      <c r="AC230" s="296"/>
      <c r="AD230" s="296"/>
      <c r="AE230" s="296"/>
      <c r="AF230" s="296"/>
      <c r="AG230" s="296"/>
      <c r="AH230" s="296"/>
      <c r="AI230" s="296"/>
      <c r="AJ230" s="296"/>
      <c r="AK230" s="296"/>
      <c r="AL230" s="296"/>
      <c r="AM230" s="296"/>
      <c r="AN230" s="296"/>
      <c r="AO230" s="296"/>
      <c r="AP230" s="296"/>
    </row>
    <row r="231" spans="1:42">
      <c r="A231" s="1095"/>
      <c r="B231" s="1052" t="s">
        <v>793</v>
      </c>
      <c r="C231" s="1053"/>
      <c r="D231" s="1054"/>
      <c r="E231" s="1054"/>
      <c r="F231" s="1055"/>
      <c r="G231" s="266"/>
      <c r="H231" s="306"/>
      <c r="I231" s="297"/>
      <c r="J231" s="297"/>
      <c r="K231" s="297"/>
      <c r="L231" s="297"/>
      <c r="M231" s="297"/>
      <c r="N231" s="310"/>
      <c r="O231" s="297"/>
      <c r="P231" s="297"/>
      <c r="Q231" s="297"/>
      <c r="R231" s="297"/>
      <c r="S231" s="308"/>
      <c r="T231" s="297"/>
      <c r="U231" s="297"/>
      <c r="V231" s="297"/>
      <c r="W231" s="297"/>
      <c r="X231" s="297"/>
      <c r="Y231" s="297"/>
      <c r="Z231" s="297"/>
      <c r="AA231" s="297"/>
      <c r="AB231" s="296"/>
      <c r="AC231" s="296"/>
      <c r="AD231" s="296"/>
      <c r="AE231" s="296"/>
      <c r="AF231" s="296"/>
      <c r="AG231" s="296"/>
      <c r="AH231" s="296"/>
      <c r="AI231" s="296"/>
      <c r="AJ231" s="296"/>
      <c r="AK231" s="296"/>
      <c r="AL231" s="296"/>
      <c r="AM231" s="296"/>
      <c r="AN231" s="296"/>
      <c r="AO231" s="296"/>
      <c r="AP231" s="296"/>
    </row>
    <row r="232" spans="1:42">
      <c r="A232" s="1095"/>
      <c r="B232" s="1052" t="s">
        <v>794</v>
      </c>
      <c r="C232" s="1053"/>
      <c r="D232" s="1054"/>
      <c r="E232" s="1054"/>
      <c r="F232" s="1055"/>
      <c r="G232" s="266"/>
      <c r="H232" s="306"/>
      <c r="I232" s="297"/>
      <c r="J232" s="297"/>
      <c r="K232" s="297"/>
      <c r="L232" s="297"/>
      <c r="M232" s="297"/>
      <c r="N232" s="310"/>
      <c r="O232" s="297"/>
      <c r="P232" s="297"/>
      <c r="Q232" s="297"/>
      <c r="R232" s="297"/>
      <c r="S232" s="308"/>
      <c r="T232" s="297"/>
      <c r="U232" s="297"/>
      <c r="V232" s="297"/>
      <c r="W232" s="297"/>
      <c r="X232" s="297"/>
      <c r="Y232" s="297"/>
      <c r="Z232" s="297"/>
      <c r="AA232" s="297"/>
      <c r="AB232" s="296"/>
      <c r="AC232" s="296"/>
      <c r="AD232" s="296"/>
      <c r="AE232" s="296"/>
      <c r="AF232" s="296"/>
      <c r="AG232" s="296"/>
      <c r="AH232" s="296"/>
      <c r="AI232" s="296"/>
      <c r="AJ232" s="296"/>
      <c r="AK232" s="296"/>
      <c r="AL232" s="296"/>
      <c r="AM232" s="296"/>
      <c r="AN232" s="296"/>
      <c r="AO232" s="296"/>
      <c r="AP232" s="296"/>
    </row>
    <row r="233" spans="1:42" ht="14.25" thickBot="1">
      <c r="A233" s="1095"/>
      <c r="B233" s="1052" t="s">
        <v>1190</v>
      </c>
      <c r="C233" s="1053"/>
      <c r="D233" s="1054"/>
      <c r="E233" s="1054"/>
      <c r="F233" s="1055"/>
      <c r="G233" s="304" t="s">
        <v>1268</v>
      </c>
      <c r="H233" s="414"/>
      <c r="I233" s="314"/>
      <c r="J233" s="297"/>
      <c r="K233" s="297"/>
      <c r="L233" s="297"/>
      <c r="M233" s="297"/>
      <c r="N233" s="310"/>
      <c r="O233" s="297"/>
      <c r="P233" s="297"/>
      <c r="Q233" s="297"/>
      <c r="R233" s="297"/>
      <c r="S233" s="308"/>
      <c r="T233" s="297"/>
      <c r="U233" s="297"/>
      <c r="V233" s="297"/>
      <c r="W233" s="297"/>
      <c r="X233" s="297"/>
      <c r="Y233" s="297"/>
      <c r="Z233" s="297"/>
      <c r="AA233" s="297"/>
      <c r="AB233" s="296"/>
      <c r="AC233" s="296"/>
      <c r="AD233" s="296"/>
      <c r="AE233" s="296"/>
      <c r="AF233" s="296"/>
      <c r="AG233" s="296"/>
      <c r="AH233" s="296"/>
      <c r="AI233" s="296"/>
      <c r="AJ233" s="296"/>
      <c r="AK233" s="296"/>
      <c r="AL233" s="296"/>
      <c r="AM233" s="296"/>
      <c r="AN233" s="296"/>
      <c r="AO233" s="296"/>
      <c r="AP233" s="296"/>
    </row>
    <row r="234" spans="1:42" ht="14.25" thickBot="1">
      <c r="A234" s="1095"/>
      <c r="B234" s="956" t="s">
        <v>1260</v>
      </c>
      <c r="C234" s="1056"/>
      <c r="D234" s="1110"/>
      <c r="E234" s="1110"/>
      <c r="F234" s="1111"/>
      <c r="G234" s="345" t="s">
        <v>1059</v>
      </c>
      <c r="H234" s="416"/>
      <c r="I234" s="377" t="s">
        <v>1062</v>
      </c>
      <c r="J234" s="308"/>
      <c r="K234" s="297"/>
      <c r="L234" s="297"/>
      <c r="M234" s="297"/>
      <c r="N234" s="310"/>
      <c r="O234" s="297"/>
      <c r="P234" s="297"/>
      <c r="Q234" s="297"/>
      <c r="R234" s="297"/>
      <c r="S234" s="308"/>
      <c r="T234" s="297"/>
      <c r="U234" s="297"/>
      <c r="V234" s="297"/>
      <c r="W234" s="297"/>
      <c r="X234" s="297"/>
      <c r="Y234" s="297"/>
      <c r="Z234" s="297"/>
      <c r="AA234" s="297"/>
      <c r="AB234" s="296"/>
      <c r="AC234" s="296"/>
      <c r="AD234" s="296"/>
      <c r="AE234" s="296"/>
      <c r="AF234" s="296"/>
      <c r="AG234" s="296"/>
      <c r="AH234" s="296"/>
      <c r="AI234" s="296"/>
      <c r="AJ234" s="296"/>
      <c r="AK234" s="296"/>
      <c r="AL234" s="296"/>
      <c r="AM234" s="296"/>
      <c r="AN234" s="296"/>
      <c r="AO234" s="296"/>
      <c r="AP234" s="296"/>
    </row>
    <row r="235" spans="1:42">
      <c r="A235" s="1087" t="s">
        <v>1155</v>
      </c>
      <c r="B235" s="1107" t="s">
        <v>1287</v>
      </c>
      <c r="C235" s="1113"/>
      <c r="D235" s="1114"/>
      <c r="E235" s="1114"/>
      <c r="F235" s="1115"/>
      <c r="G235" s="305" t="s">
        <v>1278</v>
      </c>
      <c r="H235" s="418"/>
      <c r="I235" s="422"/>
      <c r="J235" s="297"/>
      <c r="K235" s="297"/>
      <c r="L235" s="297"/>
      <c r="M235" s="297"/>
      <c r="N235" s="310"/>
      <c r="O235" s="297"/>
      <c r="P235" s="297"/>
      <c r="Q235" s="297"/>
      <c r="R235" s="297"/>
      <c r="S235" s="308"/>
      <c r="T235" s="297"/>
      <c r="U235" s="297"/>
      <c r="V235" s="297"/>
      <c r="W235" s="297"/>
      <c r="X235" s="297"/>
      <c r="Y235" s="297"/>
      <c r="Z235" s="297"/>
      <c r="AA235" s="297"/>
      <c r="AB235" s="296"/>
      <c r="AC235" s="296"/>
      <c r="AD235" s="296"/>
      <c r="AE235" s="296"/>
      <c r="AF235" s="296"/>
      <c r="AG235" s="296"/>
      <c r="AH235" s="296"/>
      <c r="AI235" s="296"/>
      <c r="AJ235" s="296"/>
      <c r="AK235" s="296"/>
      <c r="AL235" s="296"/>
      <c r="AM235" s="296"/>
      <c r="AN235" s="296"/>
      <c r="AO235" s="296"/>
      <c r="AP235" s="296"/>
    </row>
    <row r="236" spans="1:42" ht="14.25" thickBot="1">
      <c r="A236" s="1088"/>
      <c r="B236" s="1092" t="s">
        <v>1189</v>
      </c>
      <c r="C236" s="1093"/>
      <c r="D236" s="1116"/>
      <c r="E236" s="1116"/>
      <c r="F236" s="1117"/>
      <c r="G236" s="304" t="s">
        <v>1277</v>
      </c>
      <c r="H236" s="414"/>
      <c r="I236" s="314"/>
      <c r="J236" s="297"/>
      <c r="K236" s="297"/>
      <c r="L236" s="297"/>
      <c r="M236" s="297"/>
      <c r="N236" s="310"/>
      <c r="O236" s="297"/>
      <c r="P236" s="297"/>
      <c r="Q236" s="297"/>
      <c r="R236" s="297"/>
      <c r="S236" s="308"/>
      <c r="T236" s="297"/>
      <c r="U236" s="297"/>
      <c r="V236" s="297"/>
      <c r="W236" s="297"/>
      <c r="X236" s="297"/>
      <c r="Y236" s="297"/>
      <c r="Z236" s="297"/>
      <c r="AA236" s="297"/>
      <c r="AB236" s="296"/>
      <c r="AC236" s="296"/>
      <c r="AD236" s="296"/>
      <c r="AE236" s="296"/>
      <c r="AF236" s="296"/>
      <c r="AG236" s="296"/>
      <c r="AH236" s="296"/>
      <c r="AI236" s="296"/>
      <c r="AJ236" s="296"/>
      <c r="AK236" s="296"/>
      <c r="AL236" s="296"/>
      <c r="AM236" s="296"/>
      <c r="AN236" s="296"/>
      <c r="AO236" s="296"/>
      <c r="AP236" s="296"/>
    </row>
    <row r="237" spans="1:42" ht="14.25" thickBot="1">
      <c r="A237" s="1089"/>
      <c r="B237" s="1090" t="s">
        <v>1260</v>
      </c>
      <c r="C237" s="1091"/>
      <c r="D237" s="1110"/>
      <c r="E237" s="1110"/>
      <c r="F237" s="1111"/>
      <c r="G237" s="345" t="s">
        <v>1059</v>
      </c>
      <c r="H237" s="416"/>
      <c r="I237" s="377" t="s">
        <v>1062</v>
      </c>
      <c r="J237" s="308"/>
      <c r="K237" s="297"/>
      <c r="L237" s="297"/>
      <c r="M237" s="297"/>
      <c r="N237" s="310"/>
      <c r="O237" s="297"/>
      <c r="P237" s="297"/>
      <c r="Q237" s="297"/>
      <c r="R237" s="297"/>
      <c r="S237" s="308"/>
      <c r="T237" s="297"/>
      <c r="U237" s="297"/>
      <c r="V237" s="297"/>
      <c r="W237" s="297"/>
      <c r="X237" s="297"/>
      <c r="Y237" s="297"/>
      <c r="Z237" s="297"/>
      <c r="AA237" s="297"/>
      <c r="AB237" s="296"/>
      <c r="AC237" s="296"/>
      <c r="AD237" s="296"/>
      <c r="AE237" s="296"/>
      <c r="AF237" s="296"/>
      <c r="AG237" s="296"/>
      <c r="AH237" s="296"/>
      <c r="AI237" s="296"/>
      <c r="AJ237" s="296"/>
      <c r="AK237" s="296"/>
      <c r="AL237" s="296"/>
      <c r="AM237" s="296"/>
      <c r="AN237" s="296"/>
      <c r="AO237" s="296"/>
      <c r="AP237" s="296"/>
    </row>
    <row r="238" spans="1:42">
      <c r="A238" s="1094" t="s">
        <v>1156</v>
      </c>
      <c r="B238" s="1118" t="s">
        <v>1130</v>
      </c>
      <c r="C238" s="1119"/>
      <c r="D238" s="1120"/>
      <c r="E238" s="1121"/>
      <c r="F238" s="1122"/>
      <c r="G238" s="305"/>
      <c r="H238" s="418"/>
      <c r="I238" s="422"/>
      <c r="J238" s="297"/>
      <c r="K238" s="297"/>
      <c r="L238" s="297"/>
      <c r="M238" s="297"/>
      <c r="N238" s="310"/>
      <c r="O238" s="297"/>
      <c r="P238" s="297"/>
      <c r="Q238" s="297"/>
      <c r="R238" s="297"/>
      <c r="S238" s="308"/>
      <c r="T238" s="297"/>
      <c r="U238" s="297"/>
      <c r="V238" s="297"/>
      <c r="W238" s="297"/>
      <c r="X238" s="297"/>
      <c r="Y238" s="297"/>
      <c r="Z238" s="297"/>
      <c r="AA238" s="297"/>
      <c r="AB238" s="296"/>
      <c r="AC238" s="296"/>
      <c r="AD238" s="296"/>
      <c r="AE238" s="296"/>
      <c r="AF238" s="296"/>
      <c r="AG238" s="296"/>
      <c r="AH238" s="296"/>
      <c r="AI238" s="296"/>
      <c r="AJ238" s="296"/>
      <c r="AK238" s="296"/>
      <c r="AL238" s="296"/>
      <c r="AM238" s="296"/>
      <c r="AN238" s="296"/>
      <c r="AO238" s="296"/>
      <c r="AP238" s="296"/>
    </row>
    <row r="239" spans="1:42">
      <c r="A239" s="1095"/>
      <c r="B239" s="1052" t="s">
        <v>1286</v>
      </c>
      <c r="C239" s="1053"/>
      <c r="D239" s="1054"/>
      <c r="E239" s="1054"/>
      <c r="F239" s="1055"/>
      <c r="G239" s="266"/>
      <c r="H239" s="306"/>
      <c r="I239" s="297"/>
      <c r="J239" s="297"/>
      <c r="K239" s="297"/>
      <c r="L239" s="297"/>
      <c r="M239" s="297"/>
      <c r="N239" s="310"/>
      <c r="O239" s="297"/>
      <c r="P239" s="297"/>
      <c r="Q239" s="297"/>
      <c r="R239" s="297"/>
      <c r="S239" s="308"/>
      <c r="T239" s="297"/>
      <c r="U239" s="297"/>
      <c r="V239" s="297"/>
      <c r="W239" s="297"/>
      <c r="X239" s="297"/>
      <c r="Y239" s="297"/>
      <c r="Z239" s="297"/>
      <c r="AA239" s="297"/>
      <c r="AB239" s="296"/>
      <c r="AC239" s="296"/>
      <c r="AD239" s="296"/>
      <c r="AE239" s="296"/>
      <c r="AF239" s="296"/>
      <c r="AG239" s="296"/>
      <c r="AH239" s="296"/>
      <c r="AI239" s="296"/>
      <c r="AJ239" s="296"/>
      <c r="AK239" s="296"/>
      <c r="AL239" s="296"/>
      <c r="AM239" s="296"/>
      <c r="AN239" s="296"/>
      <c r="AO239" s="296"/>
      <c r="AP239" s="296"/>
    </row>
    <row r="240" spans="1:42">
      <c r="A240" s="1095"/>
      <c r="B240" s="1052" t="s">
        <v>792</v>
      </c>
      <c r="C240" s="1053"/>
      <c r="D240" s="1054"/>
      <c r="E240" s="1054"/>
      <c r="F240" s="1055"/>
      <c r="G240" s="266"/>
      <c r="H240" s="306" t="str">
        <f>IF(③.入力シート!H121="","",③.入力シート!H121)</f>
        <v/>
      </c>
      <c r="I240" s="297"/>
      <c r="J240" s="297"/>
      <c r="K240" s="297"/>
      <c r="L240" s="297"/>
      <c r="M240" s="297"/>
      <c r="N240" s="310"/>
      <c r="O240" s="297"/>
      <c r="P240" s="297"/>
      <c r="Q240" s="297"/>
      <c r="R240" s="297"/>
      <c r="S240" s="308"/>
      <c r="T240" s="297"/>
      <c r="U240" s="297"/>
      <c r="V240" s="297"/>
      <c r="W240" s="297"/>
      <c r="X240" s="297"/>
      <c r="Y240" s="297"/>
      <c r="Z240" s="297"/>
      <c r="AA240" s="297"/>
      <c r="AB240" s="296"/>
      <c r="AC240" s="296"/>
      <c r="AD240" s="296"/>
      <c r="AE240" s="296"/>
      <c r="AF240" s="296"/>
      <c r="AG240" s="296"/>
      <c r="AH240" s="296"/>
      <c r="AI240" s="296"/>
      <c r="AJ240" s="296"/>
      <c r="AK240" s="296"/>
      <c r="AL240" s="296"/>
      <c r="AM240" s="296"/>
      <c r="AN240" s="296"/>
      <c r="AO240" s="296"/>
      <c r="AP240" s="296"/>
    </row>
    <row r="241" spans="1:42">
      <c r="A241" s="1095"/>
      <c r="B241" s="1052" t="s">
        <v>793</v>
      </c>
      <c r="C241" s="1053"/>
      <c r="D241" s="1054"/>
      <c r="E241" s="1054"/>
      <c r="F241" s="1055"/>
      <c r="G241" s="266"/>
      <c r="H241" s="306"/>
      <c r="I241" s="297"/>
      <c r="J241" s="297"/>
      <c r="K241" s="297"/>
      <c r="L241" s="297"/>
      <c r="M241" s="297"/>
      <c r="N241" s="310"/>
      <c r="O241" s="297"/>
      <c r="P241" s="297"/>
      <c r="Q241" s="297"/>
      <c r="R241" s="297"/>
      <c r="S241" s="308"/>
      <c r="T241" s="297"/>
      <c r="U241" s="297"/>
      <c r="V241" s="297"/>
      <c r="W241" s="297"/>
      <c r="X241" s="297"/>
      <c r="Y241" s="297"/>
      <c r="Z241" s="297"/>
      <c r="AA241" s="297"/>
      <c r="AB241" s="296"/>
      <c r="AC241" s="296"/>
      <c r="AD241" s="296"/>
      <c r="AE241" s="296"/>
      <c r="AF241" s="296"/>
      <c r="AG241" s="296"/>
      <c r="AH241" s="296"/>
      <c r="AI241" s="296"/>
      <c r="AJ241" s="296"/>
      <c r="AK241" s="296"/>
      <c r="AL241" s="296"/>
      <c r="AM241" s="296"/>
      <c r="AN241" s="296"/>
      <c r="AO241" s="296"/>
      <c r="AP241" s="296"/>
    </row>
    <row r="242" spans="1:42">
      <c r="A242" s="1095"/>
      <c r="B242" s="1052" t="s">
        <v>794</v>
      </c>
      <c r="C242" s="1053"/>
      <c r="D242" s="1054"/>
      <c r="E242" s="1054"/>
      <c r="F242" s="1055"/>
      <c r="G242" s="266"/>
      <c r="H242" s="306"/>
      <c r="I242" s="297"/>
      <c r="J242" s="297"/>
      <c r="K242" s="297"/>
      <c r="L242" s="297"/>
      <c r="M242" s="297"/>
      <c r="N242" s="310"/>
      <c r="O242" s="297"/>
      <c r="P242" s="297"/>
      <c r="Q242" s="297"/>
      <c r="R242" s="297"/>
      <c r="S242" s="308"/>
      <c r="T242" s="297"/>
      <c r="U242" s="297"/>
      <c r="V242" s="297"/>
      <c r="W242" s="297"/>
      <c r="X242" s="297"/>
      <c r="Y242" s="297"/>
      <c r="Z242" s="297"/>
      <c r="AA242" s="297"/>
      <c r="AB242" s="296"/>
      <c r="AC242" s="296"/>
      <c r="AD242" s="296"/>
      <c r="AE242" s="296"/>
      <c r="AF242" s="296"/>
      <c r="AG242" s="296"/>
      <c r="AH242" s="296"/>
      <c r="AI242" s="296"/>
      <c r="AJ242" s="296"/>
      <c r="AK242" s="296"/>
      <c r="AL242" s="296"/>
      <c r="AM242" s="296"/>
      <c r="AN242" s="296"/>
      <c r="AO242" s="296"/>
      <c r="AP242" s="296"/>
    </row>
    <row r="243" spans="1:42" ht="14.25" thickBot="1">
      <c r="A243" s="1095"/>
      <c r="B243" s="1052" t="s">
        <v>1190</v>
      </c>
      <c r="C243" s="1053"/>
      <c r="D243" s="1054"/>
      <c r="E243" s="1054"/>
      <c r="F243" s="1055"/>
      <c r="G243" s="304" t="s">
        <v>1268</v>
      </c>
      <c r="H243" s="414"/>
      <c r="I243" s="314"/>
      <c r="J243" s="297"/>
      <c r="K243" s="297"/>
      <c r="L243" s="297"/>
      <c r="M243" s="297"/>
      <c r="N243" s="310"/>
      <c r="O243" s="297"/>
      <c r="P243" s="297"/>
      <c r="Q243" s="297"/>
      <c r="R243" s="297"/>
      <c r="S243" s="308"/>
      <c r="T243" s="297"/>
      <c r="U243" s="297"/>
      <c r="V243" s="297"/>
      <c r="W243" s="297"/>
      <c r="X243" s="297"/>
      <c r="Y243" s="297"/>
      <c r="Z243" s="297"/>
      <c r="AA243" s="297"/>
      <c r="AB243" s="296"/>
      <c r="AC243" s="296"/>
      <c r="AD243" s="296"/>
      <c r="AE243" s="296"/>
      <c r="AF243" s="296"/>
      <c r="AG243" s="296"/>
      <c r="AH243" s="296"/>
      <c r="AI243" s="296"/>
      <c r="AJ243" s="296"/>
      <c r="AK243" s="296"/>
      <c r="AL243" s="296"/>
      <c r="AM243" s="296"/>
      <c r="AN243" s="296"/>
      <c r="AO243" s="296"/>
      <c r="AP243" s="296"/>
    </row>
    <row r="244" spans="1:42" ht="14.25" thickBot="1">
      <c r="A244" s="1095"/>
      <c r="B244" s="956" t="s">
        <v>1260</v>
      </c>
      <c r="C244" s="1056"/>
      <c r="D244" s="1110"/>
      <c r="E244" s="1110"/>
      <c r="F244" s="1111"/>
      <c r="G244" s="345" t="s">
        <v>1059</v>
      </c>
      <c r="H244" s="416"/>
      <c r="I244" s="377" t="s">
        <v>1062</v>
      </c>
      <c r="J244" s="308"/>
      <c r="K244" s="297"/>
      <c r="L244" s="297"/>
      <c r="M244" s="297"/>
      <c r="N244" s="310"/>
      <c r="O244" s="297"/>
      <c r="P244" s="297"/>
      <c r="Q244" s="297"/>
      <c r="R244" s="297"/>
      <c r="S244" s="308"/>
      <c r="T244" s="297"/>
      <c r="U244" s="297"/>
      <c r="V244" s="297"/>
      <c r="W244" s="297"/>
      <c r="X244" s="297"/>
      <c r="Y244" s="297"/>
      <c r="Z244" s="297"/>
      <c r="AA244" s="297"/>
      <c r="AB244" s="296"/>
      <c r="AC244" s="296"/>
      <c r="AD244" s="296"/>
      <c r="AE244" s="296"/>
      <c r="AF244" s="296"/>
      <c r="AG244" s="296"/>
      <c r="AH244" s="296"/>
      <c r="AI244" s="296"/>
      <c r="AJ244" s="296"/>
      <c r="AK244" s="296"/>
      <c r="AL244" s="296"/>
      <c r="AM244" s="296"/>
      <c r="AN244" s="296"/>
      <c r="AO244" s="296"/>
      <c r="AP244" s="296"/>
    </row>
    <row r="245" spans="1:42">
      <c r="A245" s="1087" t="s">
        <v>1157</v>
      </c>
      <c r="B245" s="1107" t="s">
        <v>1287</v>
      </c>
      <c r="C245" s="1113"/>
      <c r="D245" s="1114"/>
      <c r="E245" s="1114"/>
      <c r="F245" s="1115"/>
      <c r="G245" s="305" t="s">
        <v>1278</v>
      </c>
      <c r="H245" s="418"/>
      <c r="I245" s="422"/>
      <c r="J245" s="297"/>
      <c r="K245" s="297"/>
      <c r="L245" s="297"/>
      <c r="M245" s="297"/>
      <c r="N245" s="310"/>
      <c r="O245" s="297"/>
      <c r="P245" s="297"/>
      <c r="Q245" s="297"/>
      <c r="R245" s="297"/>
      <c r="S245" s="308"/>
      <c r="T245" s="297"/>
      <c r="U245" s="297"/>
      <c r="V245" s="297"/>
      <c r="W245" s="297"/>
      <c r="X245" s="297"/>
      <c r="Y245" s="297"/>
      <c r="Z245" s="297"/>
      <c r="AA245" s="297"/>
      <c r="AB245" s="296"/>
      <c r="AC245" s="296"/>
      <c r="AD245" s="296"/>
      <c r="AE245" s="296"/>
      <c r="AF245" s="296"/>
      <c r="AG245" s="296"/>
      <c r="AH245" s="296"/>
      <c r="AI245" s="296"/>
      <c r="AJ245" s="296"/>
      <c r="AK245" s="296"/>
      <c r="AL245" s="296"/>
      <c r="AM245" s="296"/>
      <c r="AN245" s="296"/>
      <c r="AO245" s="296"/>
      <c r="AP245" s="296"/>
    </row>
    <row r="246" spans="1:42" ht="14.25" thickBot="1">
      <c r="A246" s="1088"/>
      <c r="B246" s="1092" t="s">
        <v>1189</v>
      </c>
      <c r="C246" s="1093"/>
      <c r="D246" s="1116"/>
      <c r="E246" s="1116"/>
      <c r="F246" s="1117"/>
      <c r="G246" s="304" t="s">
        <v>1277</v>
      </c>
      <c r="H246" s="414"/>
      <c r="I246" s="314"/>
      <c r="J246" s="297"/>
      <c r="K246" s="297"/>
      <c r="L246" s="297"/>
      <c r="M246" s="297"/>
      <c r="N246" s="310"/>
      <c r="O246" s="297"/>
      <c r="P246" s="297"/>
      <c r="Q246" s="297"/>
      <c r="R246" s="297"/>
      <c r="S246" s="308"/>
      <c r="T246" s="297"/>
      <c r="U246" s="297"/>
      <c r="V246" s="297"/>
      <c r="W246" s="297"/>
      <c r="X246" s="297"/>
      <c r="Y246" s="297"/>
      <c r="Z246" s="297"/>
      <c r="AA246" s="297"/>
      <c r="AB246" s="296"/>
      <c r="AC246" s="296"/>
      <c r="AD246" s="296"/>
      <c r="AE246" s="296"/>
      <c r="AF246" s="296"/>
      <c r="AG246" s="296"/>
      <c r="AH246" s="296"/>
      <c r="AI246" s="296"/>
      <c r="AJ246" s="296"/>
      <c r="AK246" s="296"/>
      <c r="AL246" s="296"/>
      <c r="AM246" s="296"/>
      <c r="AN246" s="296"/>
      <c r="AO246" s="296"/>
      <c r="AP246" s="296"/>
    </row>
    <row r="247" spans="1:42" ht="14.25" thickBot="1">
      <c r="A247" s="1089"/>
      <c r="B247" s="1090" t="s">
        <v>1260</v>
      </c>
      <c r="C247" s="1091"/>
      <c r="D247" s="1110"/>
      <c r="E247" s="1110"/>
      <c r="F247" s="1111"/>
      <c r="G247" s="345" t="s">
        <v>1059</v>
      </c>
      <c r="H247" s="416"/>
      <c r="I247" s="377" t="s">
        <v>1062</v>
      </c>
      <c r="J247" s="308"/>
      <c r="K247" s="297"/>
      <c r="L247" s="297"/>
      <c r="M247" s="297"/>
      <c r="N247" s="310"/>
      <c r="O247" s="297"/>
      <c r="P247" s="297"/>
      <c r="Q247" s="297"/>
      <c r="R247" s="297"/>
      <c r="S247" s="308"/>
      <c r="T247" s="297"/>
      <c r="U247" s="297"/>
      <c r="V247" s="297"/>
      <c r="W247" s="297"/>
      <c r="X247" s="297"/>
      <c r="Y247" s="297"/>
      <c r="Z247" s="297"/>
      <c r="AA247" s="297"/>
      <c r="AB247" s="296"/>
      <c r="AC247" s="296"/>
      <c r="AD247" s="296"/>
      <c r="AE247" s="296"/>
      <c r="AF247" s="296"/>
      <c r="AG247" s="296"/>
      <c r="AH247" s="296"/>
      <c r="AI247" s="296"/>
      <c r="AJ247" s="296"/>
      <c r="AK247" s="296"/>
      <c r="AL247" s="296"/>
      <c r="AM247" s="296"/>
      <c r="AN247" s="296"/>
      <c r="AO247" s="296"/>
      <c r="AP247" s="296"/>
    </row>
    <row r="248" spans="1:42">
      <c r="A248" s="1094" t="s">
        <v>1158</v>
      </c>
      <c r="B248" s="1118" t="s">
        <v>1130</v>
      </c>
      <c r="C248" s="1119"/>
      <c r="D248" s="1120"/>
      <c r="E248" s="1121"/>
      <c r="F248" s="1122"/>
      <c r="G248" s="305"/>
      <c r="H248" s="418"/>
      <c r="I248" s="422"/>
      <c r="J248" s="297"/>
      <c r="K248" s="297"/>
      <c r="L248" s="297"/>
      <c r="M248" s="297"/>
      <c r="N248" s="310"/>
      <c r="O248" s="297"/>
      <c r="P248" s="297"/>
      <c r="Q248" s="297"/>
      <c r="R248" s="297"/>
      <c r="S248" s="308"/>
      <c r="T248" s="297"/>
      <c r="U248" s="297"/>
      <c r="V248" s="297"/>
      <c r="W248" s="297"/>
      <c r="X248" s="297"/>
      <c r="Y248" s="297"/>
      <c r="Z248" s="297"/>
      <c r="AA248" s="297"/>
      <c r="AB248" s="296"/>
      <c r="AC248" s="296"/>
      <c r="AD248" s="296"/>
      <c r="AE248" s="296"/>
      <c r="AF248" s="296"/>
      <c r="AG248" s="296"/>
      <c r="AH248" s="296"/>
      <c r="AI248" s="296"/>
      <c r="AJ248" s="296"/>
      <c r="AK248" s="296"/>
      <c r="AL248" s="296"/>
      <c r="AM248" s="296"/>
      <c r="AN248" s="296"/>
      <c r="AO248" s="296"/>
      <c r="AP248" s="296"/>
    </row>
    <row r="249" spans="1:42">
      <c r="A249" s="1095"/>
      <c r="B249" s="1052" t="s">
        <v>1286</v>
      </c>
      <c r="C249" s="1053"/>
      <c r="D249" s="1054"/>
      <c r="E249" s="1054"/>
      <c r="F249" s="1055"/>
      <c r="G249" s="266"/>
      <c r="H249" s="306"/>
      <c r="I249" s="297"/>
      <c r="J249" s="297"/>
      <c r="K249" s="297"/>
      <c r="L249" s="297"/>
      <c r="M249" s="297"/>
      <c r="N249" s="310"/>
      <c r="O249" s="297"/>
      <c r="P249" s="297"/>
      <c r="Q249" s="297"/>
      <c r="R249" s="297"/>
      <c r="S249" s="308"/>
      <c r="T249" s="297"/>
      <c r="U249" s="297"/>
      <c r="V249" s="297"/>
      <c r="W249" s="297"/>
      <c r="X249" s="297"/>
      <c r="Y249" s="297"/>
      <c r="Z249" s="297"/>
      <c r="AA249" s="297"/>
      <c r="AB249" s="296"/>
      <c r="AC249" s="296"/>
      <c r="AD249" s="296"/>
      <c r="AE249" s="296"/>
      <c r="AF249" s="296"/>
      <c r="AG249" s="296"/>
      <c r="AH249" s="296"/>
      <c r="AI249" s="296"/>
      <c r="AJ249" s="296"/>
      <c r="AK249" s="296"/>
      <c r="AL249" s="296"/>
      <c r="AM249" s="296"/>
      <c r="AN249" s="296"/>
      <c r="AO249" s="296"/>
      <c r="AP249" s="296"/>
    </row>
    <row r="250" spans="1:42">
      <c r="A250" s="1095"/>
      <c r="B250" s="1052" t="s">
        <v>792</v>
      </c>
      <c r="C250" s="1053"/>
      <c r="D250" s="1054"/>
      <c r="E250" s="1054"/>
      <c r="F250" s="1055"/>
      <c r="G250" s="266"/>
      <c r="H250" s="306" t="str">
        <f>IF(③.入力シート!H131="","",③.入力シート!H131)</f>
        <v/>
      </c>
      <c r="I250" s="297"/>
      <c r="J250" s="297"/>
      <c r="K250" s="297"/>
      <c r="L250" s="297"/>
      <c r="M250" s="297"/>
      <c r="N250" s="310"/>
      <c r="O250" s="297"/>
      <c r="P250" s="297"/>
      <c r="Q250" s="297"/>
      <c r="R250" s="297"/>
      <c r="S250" s="308"/>
      <c r="T250" s="297"/>
      <c r="U250" s="297"/>
      <c r="V250" s="297"/>
      <c r="W250" s="297"/>
      <c r="X250" s="297"/>
      <c r="Y250" s="297"/>
      <c r="Z250" s="297"/>
      <c r="AA250" s="297"/>
      <c r="AB250" s="296"/>
      <c r="AC250" s="296"/>
      <c r="AD250" s="296"/>
      <c r="AE250" s="296"/>
      <c r="AF250" s="296"/>
      <c r="AG250" s="296"/>
      <c r="AH250" s="296"/>
      <c r="AI250" s="296"/>
      <c r="AJ250" s="296"/>
      <c r="AK250" s="296"/>
      <c r="AL250" s="296"/>
      <c r="AM250" s="296"/>
      <c r="AN250" s="296"/>
      <c r="AO250" s="296"/>
      <c r="AP250" s="296"/>
    </row>
    <row r="251" spans="1:42">
      <c r="A251" s="1095"/>
      <c r="B251" s="1052" t="s">
        <v>793</v>
      </c>
      <c r="C251" s="1053"/>
      <c r="D251" s="1054"/>
      <c r="E251" s="1054"/>
      <c r="F251" s="1055"/>
      <c r="G251" s="266"/>
      <c r="H251" s="306"/>
      <c r="I251" s="297"/>
      <c r="J251" s="297"/>
      <c r="K251" s="297"/>
      <c r="L251" s="297"/>
      <c r="M251" s="297"/>
      <c r="N251" s="310"/>
      <c r="O251" s="297"/>
      <c r="P251" s="297"/>
      <c r="Q251" s="297"/>
      <c r="R251" s="297"/>
      <c r="S251" s="308"/>
      <c r="T251" s="297"/>
      <c r="U251" s="297"/>
      <c r="V251" s="297"/>
      <c r="W251" s="297"/>
      <c r="X251" s="297"/>
      <c r="Y251" s="297"/>
      <c r="Z251" s="297"/>
      <c r="AA251" s="297"/>
      <c r="AB251" s="296"/>
      <c r="AC251" s="296"/>
      <c r="AD251" s="296"/>
      <c r="AE251" s="296"/>
      <c r="AF251" s="296"/>
      <c r="AG251" s="296"/>
      <c r="AH251" s="296"/>
      <c r="AI251" s="296"/>
      <c r="AJ251" s="296"/>
      <c r="AK251" s="296"/>
      <c r="AL251" s="296"/>
      <c r="AM251" s="296"/>
      <c r="AN251" s="296"/>
      <c r="AO251" s="296"/>
      <c r="AP251" s="296"/>
    </row>
    <row r="252" spans="1:42">
      <c r="A252" s="1095"/>
      <c r="B252" s="1052" t="s">
        <v>794</v>
      </c>
      <c r="C252" s="1053"/>
      <c r="D252" s="1054"/>
      <c r="E252" s="1054"/>
      <c r="F252" s="1055"/>
      <c r="G252" s="266"/>
      <c r="H252" s="306"/>
      <c r="I252" s="297"/>
      <c r="J252" s="297"/>
      <c r="K252" s="297"/>
      <c r="L252" s="297"/>
      <c r="M252" s="297"/>
      <c r="N252" s="310"/>
      <c r="O252" s="297"/>
      <c r="P252" s="297"/>
      <c r="Q252" s="297"/>
      <c r="R252" s="297"/>
      <c r="S252" s="308"/>
      <c r="T252" s="297"/>
      <c r="U252" s="297"/>
      <c r="V252" s="297"/>
      <c r="W252" s="297"/>
      <c r="X252" s="297"/>
      <c r="Y252" s="297"/>
      <c r="Z252" s="297"/>
      <c r="AA252" s="297"/>
      <c r="AB252" s="296"/>
      <c r="AC252" s="296"/>
      <c r="AD252" s="296"/>
      <c r="AE252" s="296"/>
      <c r="AF252" s="296"/>
      <c r="AG252" s="296"/>
      <c r="AH252" s="296"/>
      <c r="AI252" s="296"/>
      <c r="AJ252" s="296"/>
      <c r="AK252" s="296"/>
      <c r="AL252" s="296"/>
      <c r="AM252" s="296"/>
      <c r="AN252" s="296"/>
      <c r="AO252" s="296"/>
      <c r="AP252" s="296"/>
    </row>
    <row r="253" spans="1:42" ht="14.25" thickBot="1">
      <c r="A253" s="1095"/>
      <c r="B253" s="1052" t="s">
        <v>1190</v>
      </c>
      <c r="C253" s="1053"/>
      <c r="D253" s="1054"/>
      <c r="E253" s="1054"/>
      <c r="F253" s="1055"/>
      <c r="G253" s="304" t="s">
        <v>1268</v>
      </c>
      <c r="H253" s="414"/>
      <c r="I253" s="314"/>
      <c r="J253" s="297"/>
      <c r="K253" s="297"/>
      <c r="L253" s="297"/>
      <c r="M253" s="297"/>
      <c r="N253" s="310"/>
      <c r="O253" s="297"/>
      <c r="P253" s="297"/>
      <c r="Q253" s="297"/>
      <c r="R253" s="297"/>
      <c r="S253" s="308"/>
      <c r="T253" s="297"/>
      <c r="U253" s="297"/>
      <c r="V253" s="297"/>
      <c r="W253" s="297"/>
      <c r="X253" s="297"/>
      <c r="Y253" s="297"/>
      <c r="Z253" s="297"/>
      <c r="AA253" s="297"/>
      <c r="AB253" s="296"/>
      <c r="AC253" s="296"/>
      <c r="AD253" s="296"/>
      <c r="AE253" s="296"/>
      <c r="AF253" s="296"/>
      <c r="AG253" s="296"/>
      <c r="AH253" s="296"/>
      <c r="AI253" s="296"/>
      <c r="AJ253" s="296"/>
      <c r="AK253" s="296"/>
      <c r="AL253" s="296"/>
      <c r="AM253" s="296"/>
      <c r="AN253" s="296"/>
      <c r="AO253" s="296"/>
      <c r="AP253" s="296"/>
    </row>
    <row r="254" spans="1:42" ht="14.25" thickBot="1">
      <c r="A254" s="1095"/>
      <c r="B254" s="956" t="s">
        <v>1260</v>
      </c>
      <c r="C254" s="1056"/>
      <c r="D254" s="1110"/>
      <c r="E254" s="1110"/>
      <c r="F254" s="1111"/>
      <c r="G254" s="345" t="s">
        <v>1059</v>
      </c>
      <c r="H254" s="416"/>
      <c r="I254" s="377" t="s">
        <v>1062</v>
      </c>
      <c r="J254" s="308"/>
      <c r="K254" s="297"/>
      <c r="L254" s="297"/>
      <c r="M254" s="297"/>
      <c r="N254" s="310"/>
      <c r="O254" s="297"/>
      <c r="P254" s="297"/>
      <c r="Q254" s="297"/>
      <c r="R254" s="297"/>
      <c r="S254" s="308"/>
      <c r="T254" s="297"/>
      <c r="U254" s="297"/>
      <c r="V254" s="297"/>
      <c r="W254" s="297"/>
      <c r="X254" s="297"/>
      <c r="Y254" s="297"/>
      <c r="Z254" s="297"/>
      <c r="AA254" s="297"/>
      <c r="AB254" s="296"/>
      <c r="AC254" s="296"/>
      <c r="AD254" s="296"/>
      <c r="AE254" s="296"/>
      <c r="AF254" s="296"/>
      <c r="AG254" s="296"/>
      <c r="AH254" s="296"/>
      <c r="AI254" s="296"/>
      <c r="AJ254" s="296"/>
      <c r="AK254" s="296"/>
      <c r="AL254" s="296"/>
      <c r="AM254" s="296"/>
      <c r="AN254" s="296"/>
      <c r="AO254" s="296"/>
      <c r="AP254" s="296"/>
    </row>
    <row r="255" spans="1:42">
      <c r="A255" s="1087" t="s">
        <v>1159</v>
      </c>
      <c r="B255" s="1107" t="s">
        <v>1287</v>
      </c>
      <c r="C255" s="1113"/>
      <c r="D255" s="1114"/>
      <c r="E255" s="1114"/>
      <c r="F255" s="1115"/>
      <c r="G255" s="305" t="s">
        <v>1278</v>
      </c>
      <c r="H255" s="418"/>
      <c r="I255" s="422"/>
      <c r="J255" s="297"/>
      <c r="K255" s="297"/>
      <c r="L255" s="297"/>
      <c r="M255" s="297"/>
      <c r="N255" s="310"/>
      <c r="O255" s="297"/>
      <c r="P255" s="297"/>
      <c r="Q255" s="297"/>
      <c r="R255" s="297"/>
      <c r="S255" s="308"/>
      <c r="T255" s="297"/>
      <c r="U255" s="297"/>
      <c r="V255" s="297"/>
      <c r="W255" s="297"/>
      <c r="X255" s="297"/>
      <c r="Y255" s="297"/>
      <c r="Z255" s="297"/>
      <c r="AA255" s="297"/>
      <c r="AB255" s="296"/>
      <c r="AC255" s="296"/>
      <c r="AD255" s="296"/>
      <c r="AE255" s="296"/>
      <c r="AF255" s="296"/>
      <c r="AG255" s="296"/>
      <c r="AH255" s="296"/>
      <c r="AI255" s="296"/>
      <c r="AJ255" s="296"/>
      <c r="AK255" s="296"/>
      <c r="AL255" s="296"/>
      <c r="AM255" s="296"/>
      <c r="AN255" s="296"/>
      <c r="AO255" s="296"/>
      <c r="AP255" s="296"/>
    </row>
    <row r="256" spans="1:42" ht="14.25" thickBot="1">
      <c r="A256" s="1088"/>
      <c r="B256" s="1092" t="s">
        <v>1189</v>
      </c>
      <c r="C256" s="1093"/>
      <c r="D256" s="1116"/>
      <c r="E256" s="1116"/>
      <c r="F256" s="1117"/>
      <c r="G256" s="304" t="s">
        <v>1277</v>
      </c>
      <c r="H256" s="414"/>
      <c r="I256" s="314"/>
      <c r="J256" s="297"/>
      <c r="K256" s="297"/>
      <c r="L256" s="297"/>
      <c r="M256" s="297"/>
      <c r="N256" s="310"/>
      <c r="O256" s="297"/>
      <c r="P256" s="297"/>
      <c r="Q256" s="297"/>
      <c r="R256" s="297"/>
      <c r="S256" s="308"/>
      <c r="T256" s="297"/>
      <c r="U256" s="297"/>
      <c r="V256" s="297"/>
      <c r="W256" s="297"/>
      <c r="X256" s="297"/>
      <c r="Y256" s="297"/>
      <c r="Z256" s="297"/>
      <c r="AA256" s="297"/>
      <c r="AB256" s="296"/>
      <c r="AC256" s="296"/>
      <c r="AD256" s="296"/>
      <c r="AE256" s="296"/>
      <c r="AF256" s="296"/>
      <c r="AG256" s="296"/>
      <c r="AH256" s="296"/>
      <c r="AI256" s="296"/>
      <c r="AJ256" s="296"/>
      <c r="AK256" s="296"/>
      <c r="AL256" s="296"/>
      <c r="AM256" s="296"/>
      <c r="AN256" s="296"/>
      <c r="AO256" s="296"/>
      <c r="AP256" s="296"/>
    </row>
    <row r="257" spans="1:42" ht="14.25" thickBot="1">
      <c r="A257" s="1089"/>
      <c r="B257" s="1144" t="s">
        <v>1260</v>
      </c>
      <c r="C257" s="1090"/>
      <c r="D257" s="1110"/>
      <c r="E257" s="1110"/>
      <c r="F257" s="1111"/>
      <c r="G257" s="345" t="s">
        <v>1059</v>
      </c>
      <c r="H257" s="416"/>
      <c r="I257" s="377" t="s">
        <v>1062</v>
      </c>
      <c r="J257" s="308"/>
      <c r="K257" s="297"/>
      <c r="L257" s="297"/>
      <c r="M257" s="297"/>
      <c r="N257" s="310"/>
      <c r="O257" s="297"/>
      <c r="P257" s="297"/>
      <c r="Q257" s="297"/>
      <c r="R257" s="297"/>
      <c r="S257" s="308"/>
      <c r="T257" s="297"/>
      <c r="U257" s="297"/>
      <c r="V257" s="297"/>
      <c r="W257" s="297"/>
      <c r="X257" s="297"/>
      <c r="Y257" s="297"/>
      <c r="Z257" s="297"/>
      <c r="AA257" s="297"/>
      <c r="AB257" s="296"/>
      <c r="AC257" s="296"/>
      <c r="AD257" s="296"/>
      <c r="AE257" s="296"/>
      <c r="AF257" s="296"/>
      <c r="AG257" s="296"/>
      <c r="AH257" s="296"/>
      <c r="AI257" s="296"/>
      <c r="AJ257" s="296"/>
      <c r="AK257" s="296"/>
      <c r="AL257" s="296"/>
      <c r="AM257" s="296"/>
      <c r="AN257" s="296"/>
      <c r="AO257" s="296"/>
      <c r="AP257" s="296"/>
    </row>
    <row r="258" spans="1:42">
      <c r="A258" s="1094" t="s">
        <v>1160</v>
      </c>
      <c r="B258" s="957" t="s">
        <v>1130</v>
      </c>
      <c r="C258" s="958"/>
      <c r="D258" s="1120"/>
      <c r="E258" s="1121"/>
      <c r="F258" s="1122"/>
      <c r="G258" s="305"/>
      <c r="H258" s="418"/>
      <c r="I258" s="422"/>
      <c r="J258" s="297"/>
      <c r="K258" s="297"/>
      <c r="L258" s="297"/>
      <c r="M258" s="297"/>
      <c r="N258" s="310"/>
      <c r="O258" s="297"/>
      <c r="P258" s="297"/>
      <c r="Q258" s="297"/>
      <c r="R258" s="297"/>
      <c r="S258" s="308"/>
      <c r="T258" s="297"/>
      <c r="U258" s="297"/>
      <c r="V258" s="297"/>
      <c r="W258" s="297"/>
      <c r="X258" s="297"/>
      <c r="Y258" s="297"/>
      <c r="Z258" s="297"/>
      <c r="AA258" s="297"/>
      <c r="AB258" s="296"/>
      <c r="AC258" s="296"/>
      <c r="AD258" s="296"/>
      <c r="AE258" s="296"/>
      <c r="AF258" s="296"/>
      <c r="AG258" s="296"/>
      <c r="AH258" s="296"/>
      <c r="AI258" s="296"/>
      <c r="AJ258" s="296"/>
      <c r="AK258" s="296"/>
      <c r="AL258" s="296"/>
      <c r="AM258" s="296"/>
      <c r="AN258" s="296"/>
      <c r="AO258" s="296"/>
      <c r="AP258" s="296"/>
    </row>
    <row r="259" spans="1:42">
      <c r="A259" s="1095"/>
      <c r="B259" s="1052" t="s">
        <v>1286</v>
      </c>
      <c r="C259" s="1053"/>
      <c r="D259" s="1054"/>
      <c r="E259" s="1054"/>
      <c r="F259" s="1055"/>
      <c r="G259" s="266"/>
      <c r="H259" s="306"/>
      <c r="I259" s="297"/>
      <c r="J259" s="297"/>
      <c r="K259" s="297"/>
      <c r="L259" s="297"/>
      <c r="M259" s="297"/>
      <c r="N259" s="310"/>
      <c r="O259" s="297"/>
      <c r="P259" s="297"/>
      <c r="Q259" s="297"/>
      <c r="R259" s="297"/>
      <c r="S259" s="308"/>
      <c r="T259" s="297"/>
      <c r="U259" s="297"/>
      <c r="V259" s="297"/>
      <c r="W259" s="297"/>
      <c r="X259" s="297"/>
      <c r="Y259" s="297"/>
      <c r="Z259" s="297"/>
      <c r="AA259" s="297"/>
      <c r="AB259" s="296"/>
      <c r="AC259" s="296"/>
      <c r="AD259" s="296"/>
      <c r="AE259" s="296"/>
      <c r="AF259" s="296"/>
      <c r="AG259" s="296"/>
      <c r="AH259" s="296"/>
      <c r="AI259" s="296"/>
      <c r="AJ259" s="296"/>
      <c r="AK259" s="296"/>
      <c r="AL259" s="296"/>
      <c r="AM259" s="296"/>
      <c r="AN259" s="296"/>
      <c r="AO259" s="296"/>
      <c r="AP259" s="296"/>
    </row>
    <row r="260" spans="1:42">
      <c r="A260" s="1095"/>
      <c r="B260" s="1052" t="s">
        <v>792</v>
      </c>
      <c r="C260" s="1053"/>
      <c r="D260" s="1054"/>
      <c r="E260" s="1054"/>
      <c r="F260" s="1055"/>
      <c r="G260" s="266"/>
      <c r="H260" s="306" t="str">
        <f>IF(③.入力シート!H141="","",③.入力シート!H141)</f>
        <v/>
      </c>
      <c r="I260" s="297"/>
      <c r="J260" s="297"/>
      <c r="K260" s="297"/>
      <c r="L260" s="297"/>
      <c r="M260" s="297"/>
      <c r="N260" s="310"/>
      <c r="O260" s="297"/>
      <c r="P260" s="297"/>
      <c r="Q260" s="297"/>
      <c r="R260" s="297"/>
      <c r="S260" s="308"/>
      <c r="T260" s="297"/>
      <c r="U260" s="297"/>
      <c r="V260" s="297"/>
      <c r="W260" s="297"/>
      <c r="X260" s="297"/>
      <c r="Y260" s="297"/>
      <c r="Z260" s="297"/>
      <c r="AA260" s="297"/>
      <c r="AB260" s="296"/>
      <c r="AC260" s="296"/>
      <c r="AD260" s="296"/>
      <c r="AE260" s="296"/>
      <c r="AF260" s="296"/>
      <c r="AG260" s="296"/>
      <c r="AH260" s="296"/>
      <c r="AI260" s="296"/>
      <c r="AJ260" s="296"/>
      <c r="AK260" s="296"/>
      <c r="AL260" s="296"/>
      <c r="AM260" s="296"/>
      <c r="AN260" s="296"/>
      <c r="AO260" s="296"/>
      <c r="AP260" s="296"/>
    </row>
    <row r="261" spans="1:42">
      <c r="A261" s="1095"/>
      <c r="B261" s="1052" t="s">
        <v>793</v>
      </c>
      <c r="C261" s="1053"/>
      <c r="D261" s="1054"/>
      <c r="E261" s="1054"/>
      <c r="F261" s="1055"/>
      <c r="G261" s="266"/>
      <c r="H261" s="306"/>
      <c r="I261" s="297"/>
      <c r="J261" s="297"/>
      <c r="K261" s="297"/>
      <c r="L261" s="297"/>
      <c r="M261" s="297"/>
      <c r="N261" s="310"/>
      <c r="O261" s="297"/>
      <c r="P261" s="297"/>
      <c r="Q261" s="297"/>
      <c r="R261" s="297"/>
      <c r="S261" s="308"/>
      <c r="T261" s="297"/>
      <c r="U261" s="297"/>
      <c r="V261" s="297"/>
      <c r="W261" s="297"/>
      <c r="X261" s="297"/>
      <c r="Y261" s="297"/>
      <c r="Z261" s="297"/>
      <c r="AA261" s="297"/>
      <c r="AB261" s="296"/>
      <c r="AC261" s="296"/>
      <c r="AD261" s="296"/>
      <c r="AE261" s="296"/>
      <c r="AF261" s="296"/>
      <c r="AG261" s="296"/>
      <c r="AH261" s="296"/>
      <c r="AI261" s="296"/>
      <c r="AJ261" s="296"/>
      <c r="AK261" s="296"/>
      <c r="AL261" s="296"/>
      <c r="AM261" s="296"/>
      <c r="AN261" s="296"/>
      <c r="AO261" s="296"/>
      <c r="AP261" s="296"/>
    </row>
    <row r="262" spans="1:42">
      <c r="A262" s="1095"/>
      <c r="B262" s="1052" t="s">
        <v>794</v>
      </c>
      <c r="C262" s="1053"/>
      <c r="D262" s="1054"/>
      <c r="E262" s="1054"/>
      <c r="F262" s="1055"/>
      <c r="G262" s="266"/>
      <c r="H262" s="306"/>
      <c r="I262" s="297"/>
      <c r="J262" s="297"/>
      <c r="K262" s="297"/>
      <c r="L262" s="297"/>
      <c r="M262" s="297"/>
      <c r="N262" s="310"/>
      <c r="O262" s="297"/>
      <c r="P262" s="297"/>
      <c r="Q262" s="297"/>
      <c r="R262" s="297"/>
      <c r="S262" s="308"/>
      <c r="T262" s="297"/>
      <c r="U262" s="297"/>
      <c r="V262" s="297"/>
      <c r="W262" s="297"/>
      <c r="X262" s="297"/>
      <c r="Y262" s="297"/>
      <c r="Z262" s="297"/>
      <c r="AA262" s="297"/>
      <c r="AB262" s="296"/>
      <c r="AC262" s="296"/>
      <c r="AD262" s="296"/>
      <c r="AE262" s="296"/>
      <c r="AF262" s="296"/>
      <c r="AG262" s="296"/>
      <c r="AH262" s="296"/>
      <c r="AI262" s="296"/>
      <c r="AJ262" s="296"/>
      <c r="AK262" s="296"/>
      <c r="AL262" s="296"/>
      <c r="AM262" s="296"/>
      <c r="AN262" s="296"/>
      <c r="AO262" s="296"/>
      <c r="AP262" s="296"/>
    </row>
    <row r="263" spans="1:42" ht="14.25" thickBot="1">
      <c r="A263" s="1095"/>
      <c r="B263" s="1052" t="s">
        <v>1190</v>
      </c>
      <c r="C263" s="1053"/>
      <c r="D263" s="1054"/>
      <c r="E263" s="1054"/>
      <c r="F263" s="1055"/>
      <c r="G263" s="304" t="s">
        <v>1268</v>
      </c>
      <c r="H263" s="414"/>
      <c r="I263" s="314"/>
      <c r="J263" s="297"/>
      <c r="K263" s="297"/>
      <c r="L263" s="297"/>
      <c r="M263" s="297"/>
      <c r="N263" s="310"/>
      <c r="O263" s="297"/>
      <c r="P263" s="297"/>
      <c r="Q263" s="297"/>
      <c r="R263" s="297"/>
      <c r="S263" s="308"/>
      <c r="T263" s="297"/>
      <c r="U263" s="297"/>
      <c r="V263" s="297"/>
      <c r="W263" s="297"/>
      <c r="X263" s="297"/>
      <c r="Y263" s="297"/>
      <c r="Z263" s="297"/>
      <c r="AA263" s="297"/>
      <c r="AB263" s="296"/>
      <c r="AC263" s="296"/>
      <c r="AD263" s="296"/>
      <c r="AE263" s="296"/>
      <c r="AF263" s="296"/>
      <c r="AG263" s="296"/>
      <c r="AH263" s="296"/>
      <c r="AI263" s="296"/>
      <c r="AJ263" s="296"/>
      <c r="AK263" s="296"/>
      <c r="AL263" s="296"/>
      <c r="AM263" s="296"/>
      <c r="AN263" s="296"/>
      <c r="AO263" s="296"/>
      <c r="AP263" s="296"/>
    </row>
    <row r="264" spans="1:42" ht="14.25" thickBot="1">
      <c r="A264" s="1095"/>
      <c r="B264" s="956" t="s">
        <v>1260</v>
      </c>
      <c r="C264" s="1056"/>
      <c r="D264" s="1110"/>
      <c r="E264" s="1110"/>
      <c r="F264" s="1111"/>
      <c r="G264" s="345" t="s">
        <v>1059</v>
      </c>
      <c r="H264" s="416"/>
      <c r="I264" s="377" t="s">
        <v>1062</v>
      </c>
      <c r="J264" s="308"/>
      <c r="K264" s="297"/>
      <c r="L264" s="297"/>
      <c r="M264" s="297"/>
      <c r="N264" s="310"/>
      <c r="O264" s="297"/>
      <c r="P264" s="297"/>
      <c r="Q264" s="297"/>
      <c r="R264" s="297"/>
      <c r="S264" s="308"/>
      <c r="T264" s="297"/>
      <c r="U264" s="297"/>
      <c r="V264" s="297"/>
      <c r="W264" s="297"/>
      <c r="X264" s="297"/>
      <c r="Y264" s="297"/>
      <c r="Z264" s="297"/>
      <c r="AA264" s="297"/>
      <c r="AB264" s="296"/>
      <c r="AC264" s="296"/>
      <c r="AD264" s="296"/>
      <c r="AE264" s="296"/>
      <c r="AF264" s="296"/>
      <c r="AG264" s="296"/>
      <c r="AH264" s="296"/>
      <c r="AI264" s="296"/>
      <c r="AJ264" s="296"/>
      <c r="AK264" s="296"/>
      <c r="AL264" s="296"/>
      <c r="AM264" s="296"/>
      <c r="AN264" s="296"/>
      <c r="AO264" s="296"/>
      <c r="AP264" s="296"/>
    </row>
    <row r="265" spans="1:42">
      <c r="A265" s="1087" t="s">
        <v>1161</v>
      </c>
      <c r="B265" s="1107" t="s">
        <v>1287</v>
      </c>
      <c r="C265" s="1113"/>
      <c r="D265" s="1114"/>
      <c r="E265" s="1114"/>
      <c r="F265" s="1115"/>
      <c r="G265" s="305" t="s">
        <v>1278</v>
      </c>
      <c r="H265" s="418"/>
      <c r="I265" s="422"/>
      <c r="J265" s="297"/>
      <c r="K265" s="297"/>
      <c r="L265" s="297"/>
      <c r="M265" s="297"/>
      <c r="N265" s="310"/>
      <c r="O265" s="297"/>
      <c r="P265" s="297"/>
      <c r="Q265" s="297"/>
      <c r="R265" s="297"/>
      <c r="S265" s="308"/>
      <c r="T265" s="297"/>
      <c r="U265" s="297"/>
      <c r="V265" s="297"/>
      <c r="W265" s="297"/>
      <c r="X265" s="297"/>
      <c r="Y265" s="297"/>
      <c r="Z265" s="297"/>
      <c r="AA265" s="297"/>
      <c r="AB265" s="296"/>
      <c r="AC265" s="296"/>
      <c r="AD265" s="296"/>
      <c r="AE265" s="296"/>
      <c r="AF265" s="296"/>
      <c r="AG265" s="296"/>
      <c r="AH265" s="296"/>
      <c r="AI265" s="296"/>
      <c r="AJ265" s="296"/>
      <c r="AK265" s="296"/>
      <c r="AL265" s="296"/>
      <c r="AM265" s="296"/>
      <c r="AN265" s="296"/>
      <c r="AO265" s="296"/>
      <c r="AP265" s="296"/>
    </row>
    <row r="266" spans="1:42" ht="14.25" thickBot="1">
      <c r="A266" s="1088"/>
      <c r="B266" s="1092" t="s">
        <v>1189</v>
      </c>
      <c r="C266" s="1093"/>
      <c r="D266" s="1116"/>
      <c r="E266" s="1116"/>
      <c r="F266" s="1117"/>
      <c r="G266" s="304" t="s">
        <v>1277</v>
      </c>
      <c r="H266" s="414"/>
      <c r="I266" s="314"/>
      <c r="J266" s="297"/>
      <c r="K266" s="297"/>
      <c r="L266" s="297"/>
      <c r="M266" s="297"/>
      <c r="N266" s="310"/>
      <c r="O266" s="297"/>
      <c r="P266" s="297"/>
      <c r="Q266" s="297"/>
      <c r="R266" s="297"/>
      <c r="S266" s="308"/>
      <c r="T266" s="297"/>
      <c r="U266" s="297"/>
      <c r="V266" s="297"/>
      <c r="W266" s="297"/>
      <c r="X266" s="297"/>
      <c r="Y266" s="297"/>
      <c r="Z266" s="297"/>
      <c r="AA266" s="297"/>
      <c r="AB266" s="296"/>
      <c r="AC266" s="296"/>
      <c r="AD266" s="296"/>
      <c r="AE266" s="296"/>
      <c r="AF266" s="296"/>
      <c r="AG266" s="296"/>
      <c r="AH266" s="296"/>
      <c r="AI266" s="296"/>
      <c r="AJ266" s="296"/>
      <c r="AK266" s="296"/>
      <c r="AL266" s="296"/>
      <c r="AM266" s="296"/>
      <c r="AN266" s="296"/>
      <c r="AO266" s="296"/>
      <c r="AP266" s="296"/>
    </row>
    <row r="267" spans="1:42" ht="14.25" thickBot="1">
      <c r="A267" s="1089"/>
      <c r="B267" s="1090" t="s">
        <v>1260</v>
      </c>
      <c r="C267" s="1091"/>
      <c r="D267" s="1110"/>
      <c r="E267" s="1110"/>
      <c r="F267" s="1111"/>
      <c r="G267" s="345" t="s">
        <v>1059</v>
      </c>
      <c r="H267" s="416"/>
      <c r="I267" s="377" t="s">
        <v>1062</v>
      </c>
      <c r="J267" s="308"/>
      <c r="K267" s="297"/>
      <c r="L267" s="297"/>
      <c r="M267" s="297"/>
      <c r="N267" s="310"/>
      <c r="O267" s="297"/>
      <c r="P267" s="297"/>
      <c r="Q267" s="297"/>
      <c r="R267" s="297"/>
      <c r="S267" s="308"/>
      <c r="T267" s="297"/>
      <c r="U267" s="297"/>
      <c r="V267" s="297"/>
      <c r="W267" s="297"/>
      <c r="X267" s="297"/>
      <c r="Y267" s="297"/>
      <c r="Z267" s="297"/>
      <c r="AA267" s="297"/>
      <c r="AB267" s="296"/>
      <c r="AC267" s="296"/>
      <c r="AD267" s="296"/>
      <c r="AE267" s="296"/>
      <c r="AF267" s="296"/>
      <c r="AG267" s="296"/>
      <c r="AH267" s="296"/>
      <c r="AI267" s="296"/>
      <c r="AJ267" s="296"/>
      <c r="AK267" s="296"/>
      <c r="AL267" s="296"/>
      <c r="AM267" s="296"/>
      <c r="AN267" s="296"/>
      <c r="AO267" s="296"/>
      <c r="AP267" s="296"/>
    </row>
    <row r="268" spans="1:42">
      <c r="A268" s="1094" t="s">
        <v>1162</v>
      </c>
      <c r="B268" s="1118" t="s">
        <v>1130</v>
      </c>
      <c r="C268" s="1119"/>
      <c r="D268" s="1120"/>
      <c r="E268" s="1121"/>
      <c r="F268" s="1122"/>
      <c r="G268" s="305"/>
      <c r="H268" s="418"/>
      <c r="I268" s="422"/>
      <c r="J268" s="297"/>
      <c r="K268" s="297"/>
      <c r="L268" s="297"/>
      <c r="M268" s="297"/>
      <c r="N268" s="310"/>
      <c r="O268" s="297"/>
      <c r="P268" s="297"/>
      <c r="Q268" s="297"/>
      <c r="R268" s="297"/>
      <c r="S268" s="308"/>
      <c r="T268" s="297"/>
      <c r="U268" s="297"/>
      <c r="V268" s="297"/>
      <c r="W268" s="297"/>
      <c r="X268" s="297"/>
      <c r="Y268" s="297"/>
      <c r="Z268" s="297"/>
      <c r="AA268" s="297"/>
      <c r="AB268" s="296"/>
      <c r="AC268" s="296"/>
      <c r="AD268" s="296"/>
      <c r="AE268" s="296"/>
      <c r="AF268" s="296"/>
      <c r="AG268" s="296"/>
      <c r="AH268" s="296"/>
      <c r="AI268" s="296"/>
      <c r="AJ268" s="296"/>
      <c r="AK268" s="296"/>
      <c r="AL268" s="296"/>
      <c r="AM268" s="296"/>
      <c r="AN268" s="296"/>
      <c r="AO268" s="296"/>
      <c r="AP268" s="296"/>
    </row>
    <row r="269" spans="1:42">
      <c r="A269" s="1095"/>
      <c r="B269" s="1052" t="s">
        <v>1286</v>
      </c>
      <c r="C269" s="1053"/>
      <c r="D269" s="1054"/>
      <c r="E269" s="1054"/>
      <c r="F269" s="1055"/>
      <c r="G269" s="266"/>
      <c r="H269" s="306"/>
      <c r="I269" s="297"/>
      <c r="J269" s="297"/>
      <c r="K269" s="297"/>
      <c r="L269" s="297"/>
      <c r="M269" s="297"/>
      <c r="N269" s="310"/>
      <c r="O269" s="297"/>
      <c r="P269" s="297"/>
      <c r="Q269" s="297"/>
      <c r="R269" s="297"/>
      <c r="S269" s="308"/>
      <c r="T269" s="297"/>
      <c r="U269" s="297"/>
      <c r="V269" s="297"/>
      <c r="W269" s="297"/>
      <c r="X269" s="297"/>
      <c r="Y269" s="297"/>
      <c r="Z269" s="297"/>
      <c r="AA269" s="297"/>
      <c r="AB269" s="296"/>
      <c r="AC269" s="296"/>
      <c r="AD269" s="296"/>
      <c r="AE269" s="296"/>
      <c r="AF269" s="296"/>
      <c r="AG269" s="296"/>
      <c r="AH269" s="296"/>
      <c r="AI269" s="296"/>
      <c r="AJ269" s="296"/>
      <c r="AK269" s="296"/>
      <c r="AL269" s="296"/>
      <c r="AM269" s="296"/>
      <c r="AN269" s="296"/>
      <c r="AO269" s="296"/>
      <c r="AP269" s="296"/>
    </row>
    <row r="270" spans="1:42">
      <c r="A270" s="1095"/>
      <c r="B270" s="1052" t="s">
        <v>792</v>
      </c>
      <c r="C270" s="1053"/>
      <c r="D270" s="1054"/>
      <c r="E270" s="1054"/>
      <c r="F270" s="1055"/>
      <c r="G270" s="266"/>
      <c r="H270" s="306" t="str">
        <f>IF(③.入力シート!H151="","",③.入力シート!H151)</f>
        <v/>
      </c>
      <c r="I270" s="297"/>
      <c r="J270" s="297"/>
      <c r="K270" s="297"/>
      <c r="L270" s="297"/>
      <c r="M270" s="297"/>
      <c r="N270" s="310"/>
      <c r="O270" s="297"/>
      <c r="P270" s="297"/>
      <c r="Q270" s="297"/>
      <c r="R270" s="297"/>
      <c r="S270" s="308"/>
      <c r="T270" s="297"/>
      <c r="U270" s="297"/>
      <c r="V270" s="297"/>
      <c r="W270" s="297"/>
      <c r="X270" s="297"/>
      <c r="Y270" s="297"/>
      <c r="Z270" s="297"/>
      <c r="AA270" s="297"/>
      <c r="AB270" s="296"/>
      <c r="AC270" s="296"/>
      <c r="AD270" s="296"/>
      <c r="AE270" s="296"/>
      <c r="AF270" s="296"/>
      <c r="AG270" s="296"/>
      <c r="AH270" s="296"/>
      <c r="AI270" s="296"/>
      <c r="AJ270" s="296"/>
      <c r="AK270" s="296"/>
      <c r="AL270" s="296"/>
      <c r="AM270" s="296"/>
      <c r="AN270" s="296"/>
      <c r="AO270" s="296"/>
      <c r="AP270" s="296"/>
    </row>
    <row r="271" spans="1:42">
      <c r="A271" s="1095"/>
      <c r="B271" s="1052" t="s">
        <v>793</v>
      </c>
      <c r="C271" s="1053"/>
      <c r="D271" s="1054"/>
      <c r="E271" s="1054"/>
      <c r="F271" s="1055"/>
      <c r="G271" s="266"/>
      <c r="H271" s="306"/>
      <c r="I271" s="297"/>
      <c r="J271" s="297"/>
      <c r="K271" s="297"/>
      <c r="L271" s="297"/>
      <c r="M271" s="297"/>
      <c r="N271" s="310"/>
      <c r="O271" s="297"/>
      <c r="P271" s="297"/>
      <c r="Q271" s="297"/>
      <c r="R271" s="297"/>
      <c r="S271" s="308"/>
      <c r="T271" s="297"/>
      <c r="U271" s="297"/>
      <c r="V271" s="297"/>
      <c r="W271" s="297"/>
      <c r="X271" s="297"/>
      <c r="Y271" s="297"/>
      <c r="Z271" s="297"/>
      <c r="AA271" s="297"/>
      <c r="AB271" s="296"/>
      <c r="AC271" s="296"/>
      <c r="AD271" s="296"/>
      <c r="AE271" s="296"/>
      <c r="AF271" s="296"/>
      <c r="AG271" s="296"/>
      <c r="AH271" s="296"/>
      <c r="AI271" s="296"/>
      <c r="AJ271" s="296"/>
      <c r="AK271" s="296"/>
      <c r="AL271" s="296"/>
      <c r="AM271" s="296"/>
      <c r="AN271" s="296"/>
      <c r="AO271" s="296"/>
      <c r="AP271" s="296"/>
    </row>
    <row r="272" spans="1:42">
      <c r="A272" s="1095"/>
      <c r="B272" s="1052" t="s">
        <v>794</v>
      </c>
      <c r="C272" s="1053"/>
      <c r="D272" s="1054"/>
      <c r="E272" s="1054"/>
      <c r="F272" s="1055"/>
      <c r="G272" s="266"/>
      <c r="H272" s="306"/>
      <c r="I272" s="297"/>
      <c r="J272" s="297"/>
      <c r="K272" s="297"/>
      <c r="L272" s="297"/>
      <c r="M272" s="297"/>
      <c r="N272" s="310"/>
      <c r="O272" s="297"/>
      <c r="P272" s="297"/>
      <c r="Q272" s="297"/>
      <c r="R272" s="297"/>
      <c r="S272" s="308"/>
      <c r="T272" s="297"/>
      <c r="U272" s="297"/>
      <c r="V272" s="297"/>
      <c r="W272" s="297"/>
      <c r="X272" s="297"/>
      <c r="Y272" s="297"/>
      <c r="Z272" s="297"/>
      <c r="AA272" s="297"/>
      <c r="AB272" s="296"/>
      <c r="AC272" s="296"/>
      <c r="AD272" s="296"/>
      <c r="AE272" s="296"/>
      <c r="AF272" s="296"/>
      <c r="AG272" s="296"/>
      <c r="AH272" s="296"/>
      <c r="AI272" s="296"/>
      <c r="AJ272" s="296"/>
      <c r="AK272" s="296"/>
      <c r="AL272" s="296"/>
      <c r="AM272" s="296"/>
      <c r="AN272" s="296"/>
      <c r="AO272" s="296"/>
      <c r="AP272" s="296"/>
    </row>
    <row r="273" spans="1:42" ht="14.25" thickBot="1">
      <c r="A273" s="1095"/>
      <c r="B273" s="1052" t="s">
        <v>1190</v>
      </c>
      <c r="C273" s="1053"/>
      <c r="D273" s="1054"/>
      <c r="E273" s="1054"/>
      <c r="F273" s="1055"/>
      <c r="G273" s="304" t="s">
        <v>1268</v>
      </c>
      <c r="H273" s="414"/>
      <c r="I273" s="314"/>
      <c r="J273" s="297"/>
      <c r="K273" s="297"/>
      <c r="L273" s="297"/>
      <c r="M273" s="297"/>
      <c r="N273" s="310"/>
      <c r="O273" s="297"/>
      <c r="P273" s="297"/>
      <c r="Q273" s="297"/>
      <c r="R273" s="297"/>
      <c r="S273" s="308"/>
      <c r="T273" s="297"/>
      <c r="U273" s="297"/>
      <c r="V273" s="297"/>
      <c r="W273" s="297"/>
      <c r="X273" s="297"/>
      <c r="Y273" s="297"/>
      <c r="Z273" s="297"/>
      <c r="AA273" s="297"/>
      <c r="AB273" s="296"/>
      <c r="AC273" s="296"/>
      <c r="AD273" s="296"/>
      <c r="AE273" s="296"/>
      <c r="AF273" s="296"/>
      <c r="AG273" s="296"/>
      <c r="AH273" s="296"/>
      <c r="AI273" s="296"/>
      <c r="AJ273" s="296"/>
      <c r="AK273" s="296"/>
      <c r="AL273" s="296"/>
      <c r="AM273" s="296"/>
      <c r="AN273" s="296"/>
      <c r="AO273" s="296"/>
      <c r="AP273" s="296"/>
    </row>
    <row r="274" spans="1:42" ht="14.25" thickBot="1">
      <c r="A274" s="1095"/>
      <c r="B274" s="956" t="s">
        <v>1260</v>
      </c>
      <c r="C274" s="1056"/>
      <c r="D274" s="1110"/>
      <c r="E274" s="1110"/>
      <c r="F274" s="1111"/>
      <c r="G274" s="345" t="s">
        <v>1059</v>
      </c>
      <c r="H274" s="416"/>
      <c r="I274" s="377" t="s">
        <v>1062</v>
      </c>
      <c r="J274" s="308"/>
      <c r="K274" s="297"/>
      <c r="L274" s="297"/>
      <c r="M274" s="297"/>
      <c r="N274" s="310"/>
      <c r="O274" s="297"/>
      <c r="P274" s="297"/>
      <c r="Q274" s="297"/>
      <c r="R274" s="297"/>
      <c r="S274" s="308"/>
      <c r="T274" s="297"/>
      <c r="U274" s="297"/>
      <c r="V274" s="297"/>
      <c r="W274" s="297"/>
      <c r="X274" s="297"/>
      <c r="Y274" s="297"/>
      <c r="Z274" s="297"/>
      <c r="AA274" s="297"/>
      <c r="AB274" s="296"/>
      <c r="AC274" s="296"/>
      <c r="AD274" s="296"/>
      <c r="AE274" s="296"/>
      <c r="AF274" s="296"/>
      <c r="AG274" s="296"/>
      <c r="AH274" s="296"/>
      <c r="AI274" s="296"/>
      <c r="AJ274" s="296"/>
      <c r="AK274" s="296"/>
      <c r="AL274" s="296"/>
      <c r="AM274" s="296"/>
      <c r="AN274" s="296"/>
      <c r="AO274" s="296"/>
      <c r="AP274" s="296"/>
    </row>
    <row r="275" spans="1:42">
      <c r="A275" s="1087" t="s">
        <v>1163</v>
      </c>
      <c r="B275" s="1107" t="s">
        <v>1287</v>
      </c>
      <c r="C275" s="1113"/>
      <c r="D275" s="1114"/>
      <c r="E275" s="1114"/>
      <c r="F275" s="1115"/>
      <c r="G275" s="305" t="s">
        <v>1278</v>
      </c>
      <c r="H275" s="418"/>
      <c r="I275" s="422"/>
      <c r="J275" s="297"/>
      <c r="K275" s="297"/>
      <c r="L275" s="297"/>
      <c r="M275" s="297"/>
      <c r="N275" s="310"/>
      <c r="O275" s="297"/>
      <c r="P275" s="297"/>
      <c r="Q275" s="297"/>
      <c r="R275" s="297"/>
      <c r="S275" s="308"/>
      <c r="T275" s="297"/>
      <c r="U275" s="297"/>
      <c r="V275" s="297"/>
      <c r="W275" s="297"/>
      <c r="X275" s="297"/>
      <c r="Y275" s="297"/>
      <c r="Z275" s="297"/>
      <c r="AA275" s="297"/>
      <c r="AB275" s="296"/>
      <c r="AC275" s="296"/>
      <c r="AD275" s="296"/>
      <c r="AE275" s="296"/>
      <c r="AF275" s="296"/>
      <c r="AG275" s="296"/>
      <c r="AH275" s="296"/>
      <c r="AI275" s="296"/>
      <c r="AJ275" s="296"/>
      <c r="AK275" s="296"/>
      <c r="AL275" s="296"/>
      <c r="AM275" s="296"/>
      <c r="AN275" s="296"/>
      <c r="AO275" s="296"/>
      <c r="AP275" s="296"/>
    </row>
    <row r="276" spans="1:42" ht="14.25" thickBot="1">
      <c r="A276" s="1088"/>
      <c r="B276" s="1092" t="s">
        <v>1189</v>
      </c>
      <c r="C276" s="1093"/>
      <c r="D276" s="1116"/>
      <c r="E276" s="1116"/>
      <c r="F276" s="1117"/>
      <c r="G276" s="304" t="s">
        <v>1277</v>
      </c>
      <c r="H276" s="414"/>
      <c r="I276" s="314"/>
      <c r="J276" s="297"/>
      <c r="K276" s="297"/>
      <c r="L276" s="297"/>
      <c r="M276" s="297"/>
      <c r="N276" s="310"/>
      <c r="O276" s="297"/>
      <c r="P276" s="297"/>
      <c r="Q276" s="297"/>
      <c r="R276" s="297"/>
      <c r="S276" s="308"/>
      <c r="T276" s="297"/>
      <c r="U276" s="297"/>
      <c r="V276" s="297"/>
      <c r="W276" s="297"/>
      <c r="X276" s="297"/>
      <c r="Y276" s="297"/>
      <c r="Z276" s="297"/>
      <c r="AA276" s="297"/>
      <c r="AB276" s="296"/>
      <c r="AC276" s="296"/>
      <c r="AD276" s="296"/>
      <c r="AE276" s="296"/>
      <c r="AF276" s="296"/>
      <c r="AG276" s="296"/>
      <c r="AH276" s="296"/>
      <c r="AI276" s="296"/>
      <c r="AJ276" s="296"/>
      <c r="AK276" s="296"/>
      <c r="AL276" s="296"/>
      <c r="AM276" s="296"/>
      <c r="AN276" s="296"/>
      <c r="AO276" s="296"/>
      <c r="AP276" s="296"/>
    </row>
    <row r="277" spans="1:42" ht="14.25" thickBot="1">
      <c r="A277" s="1145"/>
      <c r="B277" s="1146" t="s">
        <v>1260</v>
      </c>
      <c r="C277" s="1147"/>
      <c r="D277" s="1148"/>
      <c r="E277" s="1148"/>
      <c r="F277" s="1149"/>
      <c r="G277" s="345" t="s">
        <v>1059</v>
      </c>
      <c r="H277" s="416"/>
      <c r="I277" s="377" t="s">
        <v>1062</v>
      </c>
      <c r="J277" s="308"/>
      <c r="K277" s="297"/>
      <c r="L277" s="297"/>
      <c r="M277" s="297"/>
      <c r="N277" s="310"/>
      <c r="O277" s="297"/>
      <c r="P277" s="297"/>
      <c r="Q277" s="297"/>
      <c r="R277" s="297"/>
      <c r="S277" s="308"/>
      <c r="T277" s="297"/>
      <c r="U277" s="297"/>
      <c r="V277" s="297"/>
      <c r="W277" s="297"/>
      <c r="X277" s="297"/>
      <c r="Y277" s="297"/>
      <c r="Z277" s="297"/>
      <c r="AA277" s="297"/>
      <c r="AB277" s="296"/>
      <c r="AC277" s="296"/>
      <c r="AD277" s="296"/>
      <c r="AE277" s="296"/>
      <c r="AF277" s="296"/>
      <c r="AG277" s="296"/>
      <c r="AH277" s="296"/>
      <c r="AI277" s="296"/>
      <c r="AJ277" s="296"/>
      <c r="AK277" s="296"/>
      <c r="AL277" s="296"/>
      <c r="AM277" s="296"/>
      <c r="AN277" s="296"/>
      <c r="AO277" s="296"/>
      <c r="AP277" s="296"/>
    </row>
    <row r="278" spans="1:42">
      <c r="A278" s="1087" t="s">
        <v>1122</v>
      </c>
      <c r="B278" s="1108" t="s">
        <v>1167</v>
      </c>
      <c r="C278" s="1109"/>
      <c r="D278" s="351"/>
      <c r="E278" s="1138"/>
      <c r="F278" s="1139"/>
      <c r="G278" s="305"/>
      <c r="H278" s="422"/>
      <c r="I278" s="422"/>
      <c r="J278" s="297"/>
      <c r="K278" s="297"/>
      <c r="L278" s="297"/>
      <c r="M278" s="297"/>
      <c r="N278" s="310"/>
      <c r="O278" s="297"/>
      <c r="P278" s="297"/>
      <c r="Q278" s="297"/>
      <c r="R278" s="297"/>
      <c r="S278" s="308"/>
      <c r="T278" s="297"/>
      <c r="U278" s="297"/>
      <c r="V278" s="297"/>
      <c r="W278" s="297"/>
      <c r="X278" s="297"/>
      <c r="Y278" s="297"/>
      <c r="Z278" s="297"/>
      <c r="AA278" s="297"/>
      <c r="AB278" s="296"/>
      <c r="AC278" s="296"/>
      <c r="AD278" s="296"/>
      <c r="AE278" s="296"/>
      <c r="AF278" s="296"/>
      <c r="AG278" s="296"/>
      <c r="AH278" s="296"/>
      <c r="AI278" s="296"/>
      <c r="AJ278" s="296"/>
      <c r="AK278" s="296"/>
      <c r="AL278" s="296"/>
      <c r="AM278" s="296"/>
      <c r="AN278" s="296"/>
      <c r="AO278" s="296"/>
      <c r="AP278" s="296"/>
    </row>
    <row r="279" spans="1:42">
      <c r="A279" s="1088"/>
      <c r="B279" s="1092" t="s">
        <v>1168</v>
      </c>
      <c r="C279" s="1093"/>
      <c r="D279" s="346"/>
      <c r="E279" s="1142"/>
      <c r="F279" s="1143"/>
      <c r="G279" s="266"/>
      <c r="H279" s="297"/>
      <c r="I279" s="297"/>
      <c r="J279" s="297"/>
      <c r="K279" s="297"/>
      <c r="L279" s="297"/>
      <c r="M279" s="297"/>
      <c r="N279" s="310"/>
      <c r="O279" s="297"/>
      <c r="P279" s="297"/>
      <c r="Q279" s="297"/>
      <c r="R279" s="297"/>
      <c r="S279" s="308"/>
      <c r="T279" s="297"/>
      <c r="U279" s="297"/>
      <c r="V279" s="297"/>
      <c r="W279" s="297"/>
      <c r="X279" s="297"/>
      <c r="Y279" s="297"/>
      <c r="Z279" s="297"/>
      <c r="AA279" s="297"/>
      <c r="AB279" s="296"/>
      <c r="AC279" s="296"/>
      <c r="AD279" s="296"/>
      <c r="AE279" s="296"/>
      <c r="AF279" s="296"/>
      <c r="AG279" s="296"/>
      <c r="AH279" s="296"/>
      <c r="AI279" s="296"/>
      <c r="AJ279" s="296"/>
      <c r="AK279" s="296"/>
      <c r="AL279" s="296"/>
      <c r="AM279" s="296"/>
      <c r="AN279" s="296"/>
      <c r="AO279" s="296"/>
      <c r="AP279" s="296"/>
    </row>
    <row r="280" spans="1:42">
      <c r="A280" s="1088"/>
      <c r="B280" s="1092" t="s">
        <v>1288</v>
      </c>
      <c r="C280" s="1093"/>
      <c r="D280" s="346"/>
      <c r="E280" s="1142"/>
      <c r="F280" s="1143"/>
      <c r="G280" s="266"/>
      <c r="H280" s="297"/>
      <c r="I280" s="297"/>
      <c r="J280" s="297"/>
      <c r="K280" s="297"/>
      <c r="L280" s="297"/>
      <c r="M280" s="297"/>
      <c r="N280" s="310"/>
      <c r="O280" s="297"/>
      <c r="P280" s="297"/>
      <c r="Q280" s="297"/>
      <c r="R280" s="297"/>
      <c r="S280" s="308"/>
      <c r="T280" s="297"/>
      <c r="U280" s="297"/>
      <c r="V280" s="297"/>
      <c r="W280" s="297"/>
      <c r="X280" s="297"/>
      <c r="Y280" s="297"/>
      <c r="Z280" s="297"/>
      <c r="AA280" s="297"/>
      <c r="AB280" s="296"/>
      <c r="AC280" s="296"/>
      <c r="AD280" s="296"/>
      <c r="AE280" s="296"/>
      <c r="AF280" s="296"/>
      <c r="AG280" s="296"/>
      <c r="AH280" s="296"/>
      <c r="AI280" s="296"/>
      <c r="AJ280" s="296"/>
      <c r="AK280" s="296"/>
      <c r="AL280" s="296"/>
      <c r="AM280" s="296"/>
      <c r="AN280" s="296"/>
      <c r="AO280" s="296"/>
      <c r="AP280" s="296"/>
    </row>
    <row r="281" spans="1:42">
      <c r="A281" s="1088"/>
      <c r="B281" s="1092" t="s">
        <v>1169</v>
      </c>
      <c r="C281" s="1093"/>
      <c r="D281" s="346"/>
      <c r="E281" s="1142"/>
      <c r="F281" s="1143"/>
      <c r="G281" s="266"/>
      <c r="H281" s="297"/>
      <c r="I281" s="297"/>
      <c r="J281" s="297"/>
      <c r="K281" s="297"/>
      <c r="L281" s="297"/>
      <c r="M281" s="297"/>
      <c r="N281" s="310"/>
      <c r="O281" s="297"/>
      <c r="P281" s="297"/>
      <c r="Q281" s="297"/>
      <c r="R281" s="297"/>
      <c r="S281" s="308"/>
      <c r="T281" s="297"/>
      <c r="U281" s="297"/>
      <c r="V281" s="297"/>
      <c r="W281" s="297"/>
      <c r="X281" s="297"/>
      <c r="Y281" s="297"/>
      <c r="Z281" s="297"/>
      <c r="AA281" s="297"/>
      <c r="AB281" s="296"/>
      <c r="AC281" s="296"/>
      <c r="AD281" s="296"/>
      <c r="AE281" s="296"/>
      <c r="AF281" s="296"/>
      <c r="AG281" s="296"/>
      <c r="AH281" s="296"/>
      <c r="AI281" s="296"/>
      <c r="AJ281" s="296"/>
      <c r="AK281" s="296"/>
      <c r="AL281" s="296"/>
      <c r="AM281" s="296"/>
      <c r="AN281" s="296"/>
      <c r="AO281" s="296"/>
      <c r="AP281" s="296"/>
    </row>
    <row r="282" spans="1:42" ht="14.25" thickBot="1">
      <c r="A282" s="1089"/>
      <c r="B282" s="1090" t="s">
        <v>1237</v>
      </c>
      <c r="C282" s="1091"/>
      <c r="D282" s="352"/>
      <c r="E282" s="1140"/>
      <c r="F282" s="1141"/>
      <c r="G282" s="266"/>
      <c r="H282" s="297"/>
      <c r="I282" s="297"/>
      <c r="J282" s="297"/>
      <c r="K282" s="297"/>
      <c r="L282" s="297"/>
      <c r="M282" s="297"/>
      <c r="N282" s="310"/>
      <c r="O282" s="297"/>
      <c r="P282" s="297"/>
      <c r="Q282" s="297"/>
      <c r="R282" s="297"/>
      <c r="S282" s="308"/>
      <c r="T282" s="297"/>
      <c r="U282" s="297"/>
      <c r="V282" s="297"/>
      <c r="W282" s="297"/>
      <c r="X282" s="297"/>
      <c r="Y282" s="297"/>
      <c r="Z282" s="297"/>
      <c r="AA282" s="297"/>
      <c r="AB282" s="296"/>
      <c r="AC282" s="296"/>
      <c r="AD282" s="296"/>
      <c r="AE282" s="296"/>
      <c r="AF282" s="296"/>
      <c r="AG282" s="296"/>
      <c r="AH282" s="296"/>
      <c r="AI282" s="296"/>
      <c r="AJ282" s="296"/>
      <c r="AK282" s="296"/>
      <c r="AL282" s="296"/>
      <c r="AM282" s="296"/>
      <c r="AN282" s="296"/>
      <c r="AO282" s="296"/>
      <c r="AP282" s="296"/>
    </row>
    <row r="283" spans="1:42" ht="14.25" thickBot="1">
      <c r="A283" s="1083" t="s">
        <v>1166</v>
      </c>
      <c r="B283" s="1084"/>
      <c r="C283" s="1084"/>
      <c r="D283" s="1085"/>
      <c r="E283" s="1085"/>
      <c r="F283" s="1086"/>
      <c r="G283" s="266"/>
      <c r="H283" s="297"/>
      <c r="I283" s="297"/>
      <c r="J283" s="297"/>
      <c r="K283" s="297"/>
      <c r="L283" s="297"/>
      <c r="M283" s="297"/>
      <c r="N283" s="310"/>
      <c r="O283" s="297"/>
      <c r="P283" s="297"/>
      <c r="Q283" s="297"/>
      <c r="R283" s="297"/>
      <c r="S283" s="308"/>
      <c r="T283" s="297"/>
      <c r="U283" s="297"/>
      <c r="V283" s="297"/>
      <c r="W283" s="297"/>
      <c r="X283" s="297"/>
      <c r="Y283" s="297"/>
      <c r="Z283" s="297"/>
      <c r="AA283" s="297"/>
      <c r="AB283" s="296"/>
      <c r="AC283" s="296"/>
      <c r="AD283" s="296"/>
      <c r="AE283" s="296"/>
      <c r="AF283" s="296"/>
      <c r="AG283" s="296"/>
      <c r="AH283" s="296"/>
      <c r="AI283" s="296"/>
      <c r="AJ283" s="296"/>
      <c r="AK283" s="296"/>
      <c r="AL283" s="296"/>
      <c r="AM283" s="296"/>
      <c r="AN283" s="296"/>
      <c r="AO283" s="296"/>
      <c r="AP283" s="296"/>
    </row>
    <row r="284" spans="1:42">
      <c r="A284" s="1094" t="s">
        <v>992</v>
      </c>
      <c r="B284" s="1106" t="s">
        <v>994</v>
      </c>
      <c r="C284" s="1107"/>
      <c r="D284" s="1100"/>
      <c r="E284" s="1101"/>
      <c r="F284" s="1102"/>
      <c r="G284" s="331"/>
      <c r="H284" s="297"/>
      <c r="I284" s="297"/>
      <c r="J284" s="297" t="s">
        <v>1123</v>
      </c>
      <c r="K284" s="297"/>
      <c r="L284" s="297"/>
      <c r="M284" s="297"/>
      <c r="N284" s="310"/>
      <c r="O284" s="297"/>
      <c r="P284" s="297"/>
      <c r="Q284" s="297"/>
      <c r="R284" s="297"/>
      <c r="S284" s="308"/>
      <c r="T284" s="297"/>
      <c r="U284" s="297"/>
      <c r="V284" s="297"/>
      <c r="W284" s="297"/>
      <c r="X284" s="297"/>
      <c r="Y284" s="297"/>
      <c r="Z284" s="297"/>
      <c r="AA284" s="297"/>
      <c r="AB284" s="296"/>
      <c r="AC284" s="296"/>
      <c r="AD284" s="296"/>
      <c r="AE284" s="296"/>
      <c r="AF284" s="296"/>
      <c r="AG284" s="296"/>
      <c r="AH284" s="296"/>
      <c r="AI284" s="296"/>
      <c r="AJ284" s="296"/>
      <c r="AK284" s="296"/>
      <c r="AL284" s="296"/>
      <c r="AM284" s="296"/>
      <c r="AN284" s="296"/>
      <c r="AO284" s="296"/>
      <c r="AP284" s="296"/>
    </row>
    <row r="285" spans="1:42" ht="14.25" thickBot="1">
      <c r="A285" s="1096"/>
      <c r="B285" s="1105" t="s">
        <v>1170</v>
      </c>
      <c r="C285" s="1092"/>
      <c r="D285" s="1097"/>
      <c r="E285" s="1098"/>
      <c r="F285" s="1099"/>
      <c r="G285" s="331"/>
      <c r="H285" s="297"/>
      <c r="I285" s="297"/>
      <c r="J285" s="297" t="s">
        <v>1124</v>
      </c>
      <c r="K285" s="297"/>
      <c r="L285" s="297"/>
      <c r="M285" s="297"/>
      <c r="N285" s="310"/>
      <c r="O285" s="297"/>
      <c r="P285" s="297"/>
      <c r="Q285" s="297"/>
      <c r="R285" s="297"/>
      <c r="S285" s="308"/>
      <c r="T285" s="297"/>
      <c r="U285" s="297"/>
      <c r="V285" s="297"/>
      <c r="W285" s="297"/>
      <c r="X285" s="297"/>
      <c r="Y285" s="297"/>
      <c r="Z285" s="297"/>
      <c r="AA285" s="297"/>
      <c r="AB285" s="296"/>
      <c r="AC285" s="296"/>
      <c r="AD285" s="296"/>
      <c r="AE285" s="296"/>
      <c r="AF285" s="296"/>
      <c r="AG285" s="296"/>
      <c r="AH285" s="296"/>
      <c r="AI285" s="296"/>
      <c r="AJ285" s="296"/>
      <c r="AK285" s="296"/>
      <c r="AL285" s="296"/>
      <c r="AM285" s="296"/>
      <c r="AN285" s="296"/>
      <c r="AO285" s="296"/>
      <c r="AP285" s="296"/>
    </row>
    <row r="286" spans="1:42">
      <c r="A286" s="1094" t="s">
        <v>993</v>
      </c>
      <c r="B286" s="1103" t="s">
        <v>1238</v>
      </c>
      <c r="C286" s="1104"/>
      <c r="D286" s="347"/>
      <c r="E286" s="348" t="s">
        <v>986</v>
      </c>
      <c r="F286" s="349"/>
      <c r="G286" s="342" t="s">
        <v>996</v>
      </c>
      <c r="H286" s="308"/>
      <c r="I286" s="297"/>
      <c r="J286" s="297" t="s">
        <v>1125</v>
      </c>
      <c r="K286" s="297"/>
      <c r="L286" s="297"/>
      <c r="M286" s="297"/>
      <c r="N286" s="310"/>
      <c r="O286" s="297"/>
      <c r="P286" s="297"/>
      <c r="Q286" s="297"/>
      <c r="R286" s="297"/>
      <c r="S286" s="308"/>
      <c r="T286" s="297"/>
      <c r="U286" s="297"/>
      <c r="V286" s="297"/>
      <c r="W286" s="297"/>
      <c r="X286" s="297"/>
      <c r="Y286" s="297"/>
      <c r="Z286" s="297"/>
      <c r="AA286" s="297"/>
      <c r="AB286" s="296"/>
      <c r="AC286" s="296"/>
      <c r="AD286" s="296"/>
      <c r="AE286" s="296"/>
      <c r="AF286" s="296"/>
      <c r="AG286" s="296"/>
      <c r="AH286" s="296"/>
      <c r="AI286" s="296"/>
      <c r="AJ286" s="296"/>
      <c r="AK286" s="296"/>
      <c r="AL286" s="296"/>
      <c r="AM286" s="296"/>
      <c r="AN286" s="296"/>
      <c r="AO286" s="296"/>
      <c r="AP286" s="296"/>
    </row>
    <row r="287" spans="1:42">
      <c r="A287" s="1095"/>
      <c r="B287" s="1103" t="s">
        <v>1239</v>
      </c>
      <c r="C287" s="1104"/>
      <c r="D287" s="347"/>
      <c r="E287" s="350" t="s">
        <v>986</v>
      </c>
      <c r="F287" s="349"/>
      <c r="G287" s="343" t="s">
        <v>996</v>
      </c>
      <c r="H287" s="308"/>
      <c r="I287" s="297"/>
      <c r="J287" s="297" t="s">
        <v>1126</v>
      </c>
      <c r="K287" s="297"/>
      <c r="L287" s="297"/>
      <c r="M287" s="297"/>
      <c r="N287" s="310"/>
      <c r="O287" s="297"/>
      <c r="P287" s="297"/>
      <c r="Q287" s="297"/>
      <c r="R287" s="297"/>
      <c r="S287" s="308"/>
      <c r="T287" s="297"/>
      <c r="U287" s="297"/>
      <c r="V287" s="297"/>
      <c r="W287" s="297"/>
      <c r="X287" s="297"/>
      <c r="Y287" s="297"/>
      <c r="Z287" s="297"/>
      <c r="AA287" s="297"/>
      <c r="AB287" s="296"/>
      <c r="AC287" s="296"/>
      <c r="AD287" s="296"/>
      <c r="AE287" s="296"/>
      <c r="AF287" s="296"/>
      <c r="AG287" s="296"/>
      <c r="AH287" s="296"/>
      <c r="AI287" s="296"/>
      <c r="AJ287" s="296"/>
      <c r="AK287" s="296"/>
      <c r="AL287" s="296"/>
      <c r="AM287" s="296"/>
      <c r="AN287" s="296"/>
      <c r="AO287" s="296"/>
      <c r="AP287" s="296"/>
    </row>
    <row r="288" spans="1:42" ht="14.25" thickBot="1">
      <c r="A288" s="1096"/>
      <c r="B288" s="1103" t="s">
        <v>1240</v>
      </c>
      <c r="C288" s="1104"/>
      <c r="D288" s="347"/>
      <c r="E288" s="350" t="s">
        <v>986</v>
      </c>
      <c r="F288" s="349"/>
      <c r="G288" s="344" t="s">
        <v>999</v>
      </c>
      <c r="H288" s="308"/>
      <c r="I288" s="297"/>
      <c r="J288" s="297" t="s">
        <v>1127</v>
      </c>
      <c r="K288" s="297"/>
      <c r="L288" s="297"/>
      <c r="M288" s="297"/>
      <c r="N288" s="310"/>
      <c r="O288" s="297"/>
      <c r="P288" s="297"/>
      <c r="Q288" s="297"/>
      <c r="R288" s="297"/>
      <c r="S288" s="308"/>
      <c r="T288" s="297"/>
      <c r="U288" s="297"/>
      <c r="V288" s="297"/>
      <c r="W288" s="297"/>
      <c r="X288" s="297"/>
      <c r="Y288" s="297"/>
      <c r="Z288" s="297"/>
      <c r="AA288" s="297"/>
      <c r="AB288" s="296"/>
      <c r="AC288" s="296"/>
      <c r="AD288" s="296"/>
      <c r="AE288" s="296"/>
      <c r="AF288" s="296"/>
      <c r="AG288" s="296"/>
      <c r="AH288" s="296"/>
      <c r="AI288" s="296"/>
      <c r="AJ288" s="296"/>
      <c r="AK288" s="296"/>
      <c r="AL288" s="296"/>
      <c r="AM288" s="296"/>
      <c r="AN288" s="296"/>
      <c r="AO288" s="296"/>
      <c r="AP288" s="296"/>
    </row>
    <row r="289" spans="1:42" ht="14.25" thickBot="1">
      <c r="A289" s="1094" t="s">
        <v>1006</v>
      </c>
      <c r="B289" s="1105" t="s">
        <v>979</v>
      </c>
      <c r="C289" s="1092"/>
      <c r="D289" s="1123"/>
      <c r="E289" s="1123"/>
      <c r="F289" s="1124"/>
      <c r="G289" s="293"/>
      <c r="H289" s="314"/>
      <c r="I289" s="314"/>
      <c r="J289" s="297" t="s">
        <v>1128</v>
      </c>
      <c r="K289" s="297"/>
      <c r="L289" s="297"/>
      <c r="M289" s="297"/>
      <c r="N289" s="310"/>
      <c r="O289" s="297"/>
      <c r="P289" s="297"/>
      <c r="Q289" s="297"/>
      <c r="R289" s="297"/>
      <c r="S289" s="308"/>
      <c r="T289" s="297"/>
      <c r="U289" s="297"/>
      <c r="V289" s="297"/>
      <c r="W289" s="297"/>
      <c r="X289" s="297"/>
      <c r="Y289" s="297"/>
      <c r="Z289" s="297"/>
      <c r="AA289" s="297"/>
      <c r="AB289" s="296"/>
      <c r="AC289" s="296"/>
      <c r="AD289" s="296"/>
      <c r="AE289" s="296"/>
      <c r="AF289" s="296"/>
      <c r="AG289" s="296"/>
      <c r="AH289" s="296"/>
      <c r="AI289" s="296"/>
      <c r="AJ289" s="296"/>
      <c r="AK289" s="296"/>
      <c r="AL289" s="296"/>
      <c r="AM289" s="296"/>
      <c r="AN289" s="296"/>
      <c r="AO289" s="296"/>
      <c r="AP289" s="296"/>
    </row>
    <row r="290" spans="1:42" ht="14.25" thickBot="1">
      <c r="A290" s="1095"/>
      <c r="B290" s="1105" t="s">
        <v>1265</v>
      </c>
      <c r="C290" s="1092"/>
      <c r="D290" s="1125"/>
      <c r="E290" s="1125"/>
      <c r="F290" s="1126"/>
      <c r="G290" s="338" t="s">
        <v>1059</v>
      </c>
      <c r="H290" s="416"/>
      <c r="I290" s="377" t="s">
        <v>1062</v>
      </c>
      <c r="J290" s="308" t="s">
        <v>1129</v>
      </c>
      <c r="K290" s="297"/>
      <c r="L290" s="297"/>
      <c r="M290" s="297"/>
      <c r="N290" s="310"/>
      <c r="O290" s="297"/>
      <c r="P290" s="297"/>
      <c r="Q290" s="297"/>
      <c r="R290" s="297"/>
      <c r="S290" s="308"/>
      <c r="T290" s="297"/>
      <c r="U290" s="297"/>
      <c r="V290" s="297"/>
      <c r="W290" s="297"/>
      <c r="X290" s="297"/>
      <c r="Y290" s="297"/>
      <c r="Z290" s="297"/>
      <c r="AA290" s="297"/>
      <c r="AB290" s="296"/>
      <c r="AC290" s="296"/>
      <c r="AD290" s="296"/>
      <c r="AE290" s="296"/>
      <c r="AF290" s="296"/>
      <c r="AG290" s="296"/>
      <c r="AH290" s="296"/>
      <c r="AI290" s="296"/>
      <c r="AJ290" s="296"/>
      <c r="AK290" s="296"/>
      <c r="AL290" s="296"/>
      <c r="AM290" s="296"/>
      <c r="AN290" s="296"/>
      <c r="AO290" s="296"/>
      <c r="AP290" s="296"/>
    </row>
    <row r="291" spans="1:42">
      <c r="A291" s="1095"/>
      <c r="B291" s="1105" t="s">
        <v>1266</v>
      </c>
      <c r="C291" s="1092"/>
      <c r="D291" s="1127"/>
      <c r="E291" s="1127"/>
      <c r="F291" s="1128"/>
      <c r="G291" s="293"/>
      <c r="H291" s="422"/>
      <c r="I291" s="422"/>
      <c r="J291" s="297"/>
      <c r="K291" s="297"/>
      <c r="L291" s="297"/>
      <c r="M291" s="297"/>
      <c r="N291" s="310"/>
      <c r="O291" s="297"/>
      <c r="P291" s="297"/>
      <c r="Q291" s="297"/>
      <c r="R291" s="297"/>
      <c r="S291" s="308"/>
      <c r="T291" s="297"/>
      <c r="U291" s="297"/>
      <c r="V291" s="297"/>
      <c r="W291" s="297"/>
      <c r="X291" s="297"/>
      <c r="Y291" s="297"/>
      <c r="Z291" s="297"/>
      <c r="AA291" s="297"/>
      <c r="AB291" s="296"/>
      <c r="AC291" s="296"/>
      <c r="AD291" s="296"/>
      <c r="AE291" s="296"/>
      <c r="AF291" s="296"/>
      <c r="AG291" s="296"/>
      <c r="AH291" s="296"/>
      <c r="AI291" s="296"/>
      <c r="AJ291" s="296"/>
      <c r="AK291" s="296"/>
      <c r="AL291" s="296"/>
      <c r="AM291" s="296"/>
      <c r="AN291" s="296"/>
      <c r="AO291" s="296"/>
      <c r="AP291" s="296"/>
    </row>
    <row r="292" spans="1:42" ht="14.25" thickBot="1">
      <c r="A292" s="1096"/>
      <c r="B292" s="1105" t="s">
        <v>1289</v>
      </c>
      <c r="C292" s="1092"/>
      <c r="D292" s="1123"/>
      <c r="E292" s="1123"/>
      <c r="F292" s="1124"/>
      <c r="G292" s="293"/>
      <c r="H292" s="297"/>
      <c r="I292" s="297"/>
      <c r="J292" s="297"/>
      <c r="K292" s="297"/>
      <c r="L292" s="297"/>
      <c r="M292" s="297"/>
      <c r="N292" s="310"/>
      <c r="O292" s="297"/>
      <c r="P292" s="297"/>
      <c r="Q292" s="297"/>
      <c r="R292" s="297"/>
      <c r="S292" s="308"/>
      <c r="T292" s="297"/>
      <c r="U292" s="297"/>
      <c r="V292" s="297"/>
      <c r="W292" s="297"/>
      <c r="X292" s="297"/>
      <c r="Y292" s="297"/>
      <c r="Z292" s="297"/>
      <c r="AA292" s="297"/>
      <c r="AB292" s="296"/>
      <c r="AC292" s="296"/>
      <c r="AD292" s="296"/>
      <c r="AE292" s="296"/>
      <c r="AF292" s="296"/>
      <c r="AG292" s="296"/>
      <c r="AH292" s="296"/>
      <c r="AI292" s="296"/>
      <c r="AJ292" s="296"/>
      <c r="AK292" s="296"/>
      <c r="AL292" s="296"/>
      <c r="AM292" s="296"/>
      <c r="AN292" s="296"/>
      <c r="AO292" s="296"/>
      <c r="AP292" s="296"/>
    </row>
    <row r="293" spans="1:42" ht="14.25" thickBot="1">
      <c r="A293" s="1094" t="s">
        <v>1007</v>
      </c>
      <c r="B293" s="1105" t="s">
        <v>979</v>
      </c>
      <c r="C293" s="1092"/>
      <c r="D293" s="1123"/>
      <c r="E293" s="1123"/>
      <c r="F293" s="1124"/>
      <c r="G293" s="293"/>
      <c r="H293" s="314"/>
      <c r="I293" s="314"/>
      <c r="J293" s="297"/>
      <c r="K293" s="297"/>
      <c r="L293" s="297"/>
      <c r="M293" s="297"/>
      <c r="N293" s="310"/>
      <c r="O293" s="297"/>
      <c r="P293" s="297"/>
      <c r="Q293" s="297"/>
      <c r="R293" s="297"/>
      <c r="S293" s="308"/>
      <c r="T293" s="297"/>
      <c r="U293" s="297"/>
      <c r="V293" s="297"/>
      <c r="W293" s="297"/>
      <c r="X293" s="297"/>
      <c r="Y293" s="297"/>
      <c r="Z293" s="297"/>
      <c r="AA293" s="297"/>
      <c r="AB293" s="296"/>
      <c r="AC293" s="296"/>
      <c r="AD293" s="296"/>
      <c r="AE293" s="296"/>
      <c r="AF293" s="296"/>
      <c r="AG293" s="296"/>
      <c r="AH293" s="296"/>
      <c r="AI293" s="296"/>
      <c r="AJ293" s="296"/>
      <c r="AK293" s="296"/>
      <c r="AL293" s="296"/>
      <c r="AM293" s="296"/>
      <c r="AN293" s="296"/>
      <c r="AO293" s="296"/>
      <c r="AP293" s="296"/>
    </row>
    <row r="294" spans="1:42" ht="14.25" thickBot="1">
      <c r="A294" s="1095"/>
      <c r="B294" s="1105" t="s">
        <v>1265</v>
      </c>
      <c r="C294" s="1092"/>
      <c r="D294" s="1125"/>
      <c r="E294" s="1125"/>
      <c r="F294" s="1126"/>
      <c r="G294" s="338" t="s">
        <v>1059</v>
      </c>
      <c r="H294" s="416"/>
      <c r="I294" s="377" t="s">
        <v>1062</v>
      </c>
      <c r="J294" s="308"/>
      <c r="K294" s="297"/>
      <c r="L294" s="297"/>
      <c r="M294" s="297"/>
      <c r="N294" s="310"/>
      <c r="O294" s="297"/>
      <c r="P294" s="297"/>
      <c r="Q294" s="297"/>
      <c r="R294" s="297"/>
      <c r="S294" s="308"/>
      <c r="T294" s="297"/>
      <c r="U294" s="297"/>
      <c r="V294" s="297"/>
      <c r="W294" s="297"/>
      <c r="X294" s="297"/>
      <c r="Y294" s="297"/>
      <c r="Z294" s="297"/>
      <c r="AA294" s="297"/>
      <c r="AB294" s="296"/>
      <c r="AC294" s="296"/>
      <c r="AD294" s="296"/>
      <c r="AE294" s="296"/>
      <c r="AF294" s="296"/>
      <c r="AG294" s="296"/>
      <c r="AH294" s="296"/>
      <c r="AI294" s="296"/>
      <c r="AJ294" s="296"/>
      <c r="AK294" s="296"/>
      <c r="AL294" s="296"/>
      <c r="AM294" s="296"/>
      <c r="AN294" s="296"/>
      <c r="AO294" s="296"/>
      <c r="AP294" s="296"/>
    </row>
    <row r="295" spans="1:42" ht="14.25" thickBot="1">
      <c r="A295" s="1095"/>
      <c r="B295" s="1105" t="s">
        <v>1266</v>
      </c>
      <c r="C295" s="1092"/>
      <c r="D295" s="1127"/>
      <c r="E295" s="1127"/>
      <c r="F295" s="1128"/>
      <c r="G295" s="293"/>
      <c r="H295" s="421"/>
      <c r="I295" s="421"/>
      <c r="J295" s="297"/>
      <c r="K295" s="297"/>
      <c r="L295" s="297"/>
      <c r="M295" s="297"/>
      <c r="N295" s="310"/>
      <c r="O295" s="297"/>
      <c r="P295" s="297"/>
      <c r="Q295" s="297"/>
      <c r="R295" s="297"/>
      <c r="S295" s="308"/>
      <c r="T295" s="297"/>
      <c r="U295" s="297"/>
      <c r="V295" s="297"/>
      <c r="W295" s="297"/>
      <c r="X295" s="297"/>
      <c r="Y295" s="297"/>
      <c r="Z295" s="297"/>
      <c r="AA295" s="297"/>
      <c r="AB295" s="296"/>
      <c r="AC295" s="296"/>
      <c r="AD295" s="296"/>
      <c r="AE295" s="296"/>
      <c r="AF295" s="296"/>
      <c r="AG295" s="296"/>
      <c r="AH295" s="296"/>
      <c r="AI295" s="296"/>
      <c r="AJ295" s="296"/>
      <c r="AK295" s="296"/>
      <c r="AL295" s="296"/>
      <c r="AM295" s="296"/>
      <c r="AN295" s="296"/>
      <c r="AO295" s="296"/>
      <c r="AP295" s="296"/>
    </row>
    <row r="296" spans="1:42" ht="14.25" thickBot="1">
      <c r="A296" s="1096"/>
      <c r="B296" s="1112" t="s">
        <v>1267</v>
      </c>
      <c r="C296" s="1090"/>
      <c r="D296" s="1110"/>
      <c r="E296" s="1110"/>
      <c r="F296" s="1111"/>
      <c r="G296" s="338" t="s">
        <v>1059</v>
      </c>
      <c r="H296" s="416"/>
      <c r="I296" s="377" t="s">
        <v>1062</v>
      </c>
      <c r="J296" s="308"/>
      <c r="K296" s="297"/>
      <c r="L296" s="297"/>
      <c r="M296" s="297"/>
      <c r="N296" s="310"/>
      <c r="O296" s="297"/>
      <c r="P296" s="297"/>
      <c r="Q296" s="297"/>
      <c r="R296" s="297"/>
      <c r="S296" s="308"/>
      <c r="T296" s="297"/>
      <c r="U296" s="297"/>
      <c r="V296" s="297"/>
      <c r="W296" s="297"/>
      <c r="X296" s="297"/>
      <c r="Y296" s="297"/>
      <c r="Z296" s="297"/>
      <c r="AA296" s="297"/>
      <c r="AB296" s="296"/>
      <c r="AC296" s="296"/>
      <c r="AD296" s="296"/>
      <c r="AE296" s="296"/>
      <c r="AF296" s="296"/>
      <c r="AG296" s="296"/>
      <c r="AH296" s="296"/>
      <c r="AI296" s="296"/>
      <c r="AJ296" s="296"/>
      <c r="AK296" s="296"/>
      <c r="AL296" s="296"/>
      <c r="AM296" s="296"/>
      <c r="AN296" s="296"/>
      <c r="AO296" s="296"/>
      <c r="AP296" s="296"/>
    </row>
    <row r="297" spans="1:42">
      <c r="A297" s="269"/>
      <c r="B297" s="269"/>
      <c r="C297" s="269"/>
      <c r="D297" s="269"/>
      <c r="E297" s="269"/>
      <c r="F297" s="269"/>
      <c r="G297" s="269"/>
      <c r="H297" s="422"/>
      <c r="I297" s="422"/>
      <c r="J297" s="297"/>
      <c r="K297" s="297"/>
      <c r="L297" s="297"/>
      <c r="M297" s="297"/>
      <c r="N297" s="310"/>
      <c r="O297" s="297"/>
      <c r="P297" s="296"/>
      <c r="Q297" s="296"/>
      <c r="R297" s="296"/>
      <c r="S297" s="299"/>
      <c r="T297" s="296"/>
      <c r="U297" s="296"/>
      <c r="V297" s="296"/>
      <c r="W297" s="296"/>
      <c r="X297" s="296"/>
      <c r="Y297" s="296"/>
      <c r="Z297" s="296"/>
      <c r="AA297" s="296"/>
      <c r="AB297" s="296"/>
      <c r="AC297" s="296"/>
      <c r="AD297" s="296"/>
      <c r="AE297" s="296"/>
      <c r="AF297" s="296"/>
      <c r="AG297" s="296"/>
      <c r="AH297" s="296"/>
      <c r="AI297" s="296"/>
      <c r="AJ297" s="296"/>
      <c r="AK297" s="296"/>
      <c r="AL297" s="296"/>
      <c r="AM297" s="296"/>
      <c r="AN297" s="296"/>
      <c r="AO297" s="296"/>
      <c r="AP297" s="296"/>
    </row>
    <row r="298" spans="1:42">
      <c r="H298" s="297"/>
      <c r="I298" s="297"/>
      <c r="J298" s="297"/>
      <c r="K298" s="297"/>
      <c r="L298" s="297"/>
      <c r="M298" s="297"/>
      <c r="N298" s="310"/>
      <c r="O298" s="297"/>
      <c r="P298" s="296"/>
      <c r="Q298" s="296"/>
      <c r="R298" s="296"/>
      <c r="S298" s="299"/>
      <c r="T298" s="296"/>
      <c r="U298" s="296"/>
      <c r="V298" s="296"/>
      <c r="W298" s="296"/>
      <c r="X298" s="296"/>
      <c r="Y298" s="296"/>
      <c r="Z298" s="296"/>
      <c r="AA298" s="296"/>
      <c r="AB298" s="296"/>
      <c r="AC298" s="296"/>
      <c r="AD298" s="296"/>
      <c r="AE298" s="296"/>
      <c r="AF298" s="296"/>
      <c r="AG298" s="296"/>
      <c r="AH298" s="296"/>
      <c r="AI298" s="296"/>
      <c r="AJ298" s="296"/>
      <c r="AK298" s="296"/>
      <c r="AL298" s="296"/>
      <c r="AM298" s="296"/>
      <c r="AN298" s="296"/>
      <c r="AO298" s="296"/>
      <c r="AP298" s="296"/>
    </row>
    <row r="299" spans="1:42">
      <c r="H299" s="297"/>
      <c r="I299" s="297"/>
      <c r="J299" s="297"/>
      <c r="K299" s="297"/>
      <c r="L299" s="297"/>
      <c r="M299" s="297"/>
      <c r="N299" s="310"/>
      <c r="O299" s="297"/>
      <c r="P299" s="296"/>
      <c r="Q299" s="296"/>
      <c r="R299" s="296"/>
      <c r="S299" s="299"/>
      <c r="T299" s="296"/>
      <c r="U299" s="296"/>
      <c r="V299" s="296"/>
      <c r="W299" s="296"/>
      <c r="X299" s="296"/>
      <c r="Y299" s="296"/>
      <c r="Z299" s="296"/>
      <c r="AA299" s="296"/>
      <c r="AB299" s="296"/>
      <c r="AC299" s="296"/>
      <c r="AD299" s="296"/>
      <c r="AE299" s="296"/>
      <c r="AF299" s="296"/>
      <c r="AG299" s="296"/>
      <c r="AH299" s="296"/>
      <c r="AI299" s="296"/>
      <c r="AJ299" s="296"/>
      <c r="AK299" s="296"/>
      <c r="AL299" s="296"/>
      <c r="AM299" s="296"/>
      <c r="AN299" s="296"/>
      <c r="AO299" s="296"/>
      <c r="AP299" s="296"/>
    </row>
    <row r="300" spans="1:42">
      <c r="H300" s="297"/>
      <c r="I300" s="297"/>
      <c r="J300" s="297"/>
      <c r="K300" s="297"/>
      <c r="L300" s="297"/>
      <c r="M300" s="297"/>
      <c r="N300" s="310"/>
      <c r="O300" s="297"/>
      <c r="P300" s="296"/>
      <c r="Q300" s="296"/>
      <c r="R300" s="296"/>
      <c r="S300" s="299"/>
      <c r="T300" s="296"/>
      <c r="U300" s="296"/>
      <c r="V300" s="296"/>
      <c r="W300" s="296"/>
      <c r="X300" s="296"/>
      <c r="Y300" s="296"/>
      <c r="Z300" s="296"/>
      <c r="AA300" s="296"/>
      <c r="AB300" s="296"/>
      <c r="AC300" s="296"/>
      <c r="AD300" s="296"/>
      <c r="AE300" s="296"/>
      <c r="AF300" s="296"/>
      <c r="AG300" s="296"/>
      <c r="AH300" s="296"/>
      <c r="AI300" s="296"/>
      <c r="AJ300" s="296"/>
      <c r="AK300" s="296"/>
      <c r="AL300" s="296"/>
      <c r="AM300" s="296"/>
      <c r="AN300" s="296"/>
      <c r="AO300" s="296"/>
      <c r="AP300" s="296"/>
    </row>
    <row r="301" spans="1:42">
      <c r="I301" s="296"/>
      <c r="J301" s="297"/>
      <c r="K301" s="297"/>
      <c r="L301" s="297"/>
      <c r="M301" s="297"/>
      <c r="N301" s="310"/>
      <c r="O301" s="297"/>
      <c r="P301" s="296"/>
      <c r="Q301" s="296"/>
      <c r="R301" s="296"/>
      <c r="S301" s="299"/>
      <c r="T301" s="296"/>
      <c r="U301" s="296"/>
      <c r="V301" s="296"/>
      <c r="W301" s="296"/>
      <c r="X301" s="296"/>
      <c r="Y301" s="296"/>
      <c r="Z301" s="296"/>
      <c r="AA301" s="296"/>
      <c r="AB301" s="296"/>
      <c r="AC301" s="296"/>
      <c r="AD301" s="296"/>
      <c r="AE301" s="296"/>
      <c r="AF301" s="296"/>
      <c r="AG301" s="296"/>
      <c r="AH301" s="296"/>
      <c r="AI301" s="296"/>
      <c r="AJ301" s="296"/>
      <c r="AK301" s="296"/>
      <c r="AL301" s="296"/>
      <c r="AM301" s="296"/>
      <c r="AN301" s="296"/>
      <c r="AO301" s="296"/>
      <c r="AP301" s="296"/>
    </row>
    <row r="302" spans="1:42">
      <c r="I302" s="296"/>
      <c r="J302" s="297"/>
      <c r="K302" s="297"/>
      <c r="L302" s="297"/>
      <c r="M302" s="297"/>
      <c r="N302" s="310"/>
      <c r="O302" s="297"/>
      <c r="P302" s="296"/>
      <c r="Q302" s="296"/>
      <c r="R302" s="296"/>
      <c r="S302" s="299"/>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row>
    <row r="303" spans="1:42">
      <c r="I303" s="296"/>
      <c r="J303" s="297"/>
      <c r="K303" s="297"/>
      <c r="L303" s="297"/>
      <c r="M303" s="297"/>
      <c r="N303" s="310"/>
      <c r="O303" s="297"/>
      <c r="P303" s="296"/>
      <c r="Q303" s="296"/>
      <c r="R303" s="296"/>
      <c r="S303" s="299"/>
      <c r="T303" s="296"/>
      <c r="U303" s="296"/>
      <c r="V303" s="296"/>
      <c r="W303" s="296"/>
      <c r="X303" s="296"/>
      <c r="Y303" s="296"/>
      <c r="Z303" s="296"/>
      <c r="AA303" s="296"/>
      <c r="AB303" s="296"/>
      <c r="AC303" s="296"/>
      <c r="AD303" s="296"/>
      <c r="AE303" s="296"/>
      <c r="AF303" s="296"/>
      <c r="AG303" s="296"/>
      <c r="AH303" s="296"/>
      <c r="AI303" s="296"/>
      <c r="AJ303" s="296"/>
      <c r="AK303" s="296"/>
      <c r="AL303" s="296"/>
      <c r="AM303" s="296"/>
      <c r="AN303" s="296"/>
      <c r="AO303" s="296"/>
      <c r="AP303" s="296"/>
    </row>
    <row r="304" spans="1:42">
      <c r="I304" s="296"/>
      <c r="J304" s="297"/>
      <c r="K304" s="297"/>
      <c r="L304" s="297"/>
      <c r="M304" s="297"/>
      <c r="N304" s="310"/>
      <c r="O304" s="297"/>
      <c r="P304" s="296"/>
      <c r="Q304" s="296"/>
      <c r="R304" s="296"/>
      <c r="S304" s="299"/>
      <c r="T304" s="296"/>
      <c r="U304" s="296"/>
      <c r="V304" s="296"/>
      <c r="W304" s="296"/>
      <c r="X304" s="296"/>
      <c r="Y304" s="296"/>
      <c r="Z304" s="296"/>
      <c r="AA304" s="296"/>
      <c r="AB304" s="296"/>
      <c r="AC304" s="296"/>
      <c r="AD304" s="296"/>
      <c r="AE304" s="296"/>
      <c r="AF304" s="296"/>
      <c r="AG304" s="296"/>
      <c r="AH304" s="296"/>
      <c r="AI304" s="296"/>
      <c r="AJ304" s="296"/>
      <c r="AK304" s="296"/>
      <c r="AL304" s="296"/>
      <c r="AM304" s="296"/>
      <c r="AN304" s="296"/>
      <c r="AO304" s="296"/>
      <c r="AP304" s="296"/>
    </row>
    <row r="305" spans="9:42">
      <c r="I305" s="296"/>
      <c r="J305" s="297"/>
      <c r="K305" s="297"/>
      <c r="L305" s="297"/>
      <c r="M305" s="297"/>
      <c r="N305" s="310"/>
      <c r="O305" s="297"/>
      <c r="P305" s="296"/>
      <c r="Q305" s="296"/>
      <c r="R305" s="296"/>
      <c r="S305" s="299"/>
      <c r="T305" s="296"/>
      <c r="U305" s="296"/>
      <c r="V305" s="296"/>
      <c r="W305" s="296"/>
      <c r="X305" s="296"/>
      <c r="Y305" s="296"/>
      <c r="Z305" s="296"/>
      <c r="AA305" s="296"/>
      <c r="AB305" s="296"/>
      <c r="AC305" s="296"/>
      <c r="AD305" s="296"/>
      <c r="AE305" s="296"/>
      <c r="AF305" s="296"/>
      <c r="AG305" s="296"/>
      <c r="AH305" s="296"/>
      <c r="AI305" s="296"/>
      <c r="AJ305" s="296"/>
      <c r="AK305" s="296"/>
      <c r="AL305" s="296"/>
      <c r="AM305" s="296"/>
      <c r="AN305" s="296"/>
      <c r="AO305" s="296"/>
      <c r="AP305" s="296"/>
    </row>
    <row r="306" spans="9:42">
      <c r="I306" s="296"/>
      <c r="J306" s="297"/>
      <c r="K306" s="297"/>
      <c r="L306" s="297"/>
      <c r="M306" s="297"/>
      <c r="N306" s="310"/>
      <c r="O306" s="297"/>
      <c r="P306" s="296"/>
      <c r="Q306" s="296"/>
      <c r="R306" s="296"/>
      <c r="S306" s="299"/>
      <c r="T306" s="296"/>
      <c r="U306" s="296"/>
      <c r="V306" s="296"/>
      <c r="W306" s="296"/>
      <c r="X306" s="296"/>
      <c r="Y306" s="296"/>
      <c r="Z306" s="296"/>
      <c r="AA306" s="296"/>
      <c r="AB306" s="296"/>
      <c r="AC306" s="296"/>
      <c r="AD306" s="296"/>
      <c r="AE306" s="296"/>
      <c r="AF306" s="296"/>
      <c r="AG306" s="296"/>
      <c r="AH306" s="296"/>
      <c r="AI306" s="296"/>
      <c r="AJ306" s="296"/>
      <c r="AK306" s="296"/>
      <c r="AL306" s="296"/>
      <c r="AM306" s="296"/>
      <c r="AN306" s="296"/>
      <c r="AO306" s="296"/>
      <c r="AP306" s="296"/>
    </row>
    <row r="307" spans="9:42">
      <c r="I307" s="296"/>
      <c r="J307" s="297"/>
      <c r="K307" s="297"/>
      <c r="L307" s="297"/>
      <c r="M307" s="297"/>
      <c r="N307" s="310"/>
      <c r="O307" s="297"/>
      <c r="P307" s="296"/>
      <c r="Q307" s="296"/>
      <c r="R307" s="296"/>
      <c r="S307" s="299"/>
      <c r="T307" s="296"/>
      <c r="U307" s="296"/>
      <c r="V307" s="296"/>
      <c r="W307" s="296"/>
      <c r="X307" s="296"/>
      <c r="Y307" s="296"/>
      <c r="Z307" s="296"/>
      <c r="AA307" s="296"/>
      <c r="AB307" s="296"/>
      <c r="AC307" s="296"/>
      <c r="AD307" s="296"/>
      <c r="AE307" s="296"/>
      <c r="AF307" s="296"/>
      <c r="AG307" s="296"/>
      <c r="AH307" s="296"/>
      <c r="AI307" s="296"/>
      <c r="AJ307" s="296"/>
      <c r="AK307" s="296"/>
      <c r="AL307" s="296"/>
      <c r="AM307" s="296"/>
      <c r="AN307" s="296"/>
      <c r="AO307" s="296"/>
      <c r="AP307" s="296"/>
    </row>
    <row r="308" spans="9:42">
      <c r="I308" s="296"/>
      <c r="J308" s="297"/>
      <c r="K308" s="297"/>
      <c r="L308" s="297"/>
      <c r="M308" s="297"/>
      <c r="N308" s="310"/>
      <c r="O308" s="297"/>
      <c r="P308" s="296"/>
      <c r="Q308" s="296"/>
      <c r="R308" s="296"/>
      <c r="S308" s="299"/>
      <c r="T308" s="296"/>
      <c r="U308" s="296"/>
      <c r="V308" s="296"/>
      <c r="W308" s="296"/>
      <c r="X308" s="296"/>
      <c r="Y308" s="296"/>
      <c r="Z308" s="296"/>
      <c r="AA308" s="296"/>
      <c r="AB308" s="296"/>
      <c r="AC308" s="296"/>
      <c r="AD308" s="296"/>
      <c r="AE308" s="296"/>
      <c r="AF308" s="296"/>
      <c r="AG308" s="296"/>
      <c r="AH308" s="296"/>
      <c r="AI308" s="296"/>
      <c r="AJ308" s="296"/>
      <c r="AK308" s="296"/>
      <c r="AL308" s="296"/>
      <c r="AM308" s="296"/>
      <c r="AN308" s="296"/>
      <c r="AO308" s="296"/>
      <c r="AP308" s="296"/>
    </row>
    <row r="309" spans="9:42">
      <c r="I309" s="296"/>
      <c r="J309" s="297"/>
      <c r="K309" s="297"/>
      <c r="L309" s="297"/>
      <c r="M309" s="297"/>
      <c r="N309" s="310"/>
      <c r="O309" s="297"/>
      <c r="P309" s="296"/>
      <c r="Q309" s="296"/>
      <c r="R309" s="296"/>
      <c r="S309" s="299"/>
      <c r="T309" s="296"/>
      <c r="U309" s="296"/>
      <c r="V309" s="296"/>
      <c r="W309" s="296"/>
      <c r="X309" s="296"/>
      <c r="Y309" s="296"/>
      <c r="Z309" s="296"/>
      <c r="AA309" s="296"/>
      <c r="AB309" s="296"/>
      <c r="AC309" s="296"/>
      <c r="AD309" s="296"/>
      <c r="AE309" s="296"/>
      <c r="AF309" s="296"/>
      <c r="AG309" s="296"/>
      <c r="AH309" s="296"/>
      <c r="AI309" s="296"/>
      <c r="AJ309" s="296"/>
      <c r="AK309" s="296"/>
      <c r="AL309" s="296"/>
      <c r="AM309" s="296"/>
      <c r="AN309" s="296"/>
      <c r="AO309" s="296"/>
      <c r="AP309" s="296"/>
    </row>
    <row r="310" spans="9:42">
      <c r="I310" s="296"/>
      <c r="J310" s="297"/>
      <c r="K310" s="297"/>
      <c r="L310" s="297"/>
      <c r="M310" s="297"/>
      <c r="N310" s="310"/>
      <c r="O310" s="297"/>
      <c r="P310" s="296"/>
      <c r="Q310" s="296"/>
      <c r="R310" s="296"/>
      <c r="S310" s="299"/>
      <c r="T310" s="296"/>
      <c r="U310" s="296"/>
      <c r="V310" s="296"/>
      <c r="W310" s="296"/>
      <c r="X310" s="296"/>
      <c r="Y310" s="296"/>
      <c r="Z310" s="296"/>
      <c r="AA310" s="296"/>
      <c r="AB310" s="296"/>
      <c r="AC310" s="296"/>
      <c r="AD310" s="296"/>
      <c r="AE310" s="296"/>
      <c r="AF310" s="296"/>
      <c r="AG310" s="296"/>
      <c r="AH310" s="296"/>
      <c r="AI310" s="296"/>
      <c r="AJ310" s="296"/>
      <c r="AK310" s="296"/>
      <c r="AL310" s="296"/>
      <c r="AM310" s="296"/>
      <c r="AN310" s="296"/>
      <c r="AO310" s="296"/>
      <c r="AP310" s="296"/>
    </row>
    <row r="311" spans="9:42">
      <c r="I311" s="296"/>
      <c r="J311" s="297"/>
      <c r="K311" s="297"/>
      <c r="L311" s="297"/>
      <c r="M311" s="297"/>
      <c r="N311" s="310"/>
      <c r="O311" s="297"/>
      <c r="P311" s="296"/>
      <c r="Q311" s="296"/>
      <c r="R311" s="296"/>
      <c r="S311" s="299"/>
      <c r="T311" s="296"/>
      <c r="U311" s="296"/>
      <c r="V311" s="296"/>
      <c r="W311" s="296"/>
      <c r="X311" s="296"/>
      <c r="Y311" s="296"/>
      <c r="Z311" s="296"/>
      <c r="AA311" s="296"/>
      <c r="AB311" s="296"/>
      <c r="AC311" s="296"/>
      <c r="AD311" s="296"/>
      <c r="AE311" s="296"/>
      <c r="AF311" s="296"/>
      <c r="AG311" s="296"/>
      <c r="AH311" s="296"/>
      <c r="AI311" s="296"/>
      <c r="AJ311" s="296"/>
      <c r="AK311" s="296"/>
      <c r="AL311" s="296"/>
      <c r="AM311" s="296"/>
      <c r="AN311" s="296"/>
      <c r="AO311" s="296"/>
      <c r="AP311" s="296"/>
    </row>
    <row r="312" spans="9:42">
      <c r="I312" s="296"/>
      <c r="J312" s="297"/>
      <c r="K312" s="297"/>
      <c r="L312" s="297"/>
      <c r="M312" s="297"/>
      <c r="N312" s="310"/>
      <c r="O312" s="297"/>
      <c r="P312" s="296"/>
      <c r="Q312" s="296"/>
      <c r="R312" s="296"/>
      <c r="S312" s="299"/>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row>
    <row r="313" spans="9:42">
      <c r="J313" s="297"/>
      <c r="K313" s="297"/>
      <c r="L313" s="297"/>
      <c r="M313" s="297"/>
      <c r="N313" s="310"/>
      <c r="O313" s="297"/>
      <c r="P313" s="296"/>
      <c r="Q313" s="296"/>
      <c r="R313" s="296"/>
      <c r="S313" s="299"/>
      <c r="T313" s="296"/>
      <c r="U313" s="296"/>
      <c r="V313" s="296"/>
      <c r="W313" s="296"/>
      <c r="X313" s="296"/>
      <c r="Y313" s="296"/>
      <c r="Z313" s="296"/>
      <c r="AA313" s="296"/>
      <c r="AB313" s="296"/>
      <c r="AC313" s="296"/>
      <c r="AD313" s="296"/>
      <c r="AE313" s="296"/>
      <c r="AF313" s="296"/>
      <c r="AG313" s="296"/>
      <c r="AH313" s="296"/>
      <c r="AI313" s="296"/>
      <c r="AJ313" s="296"/>
      <c r="AK313" s="296"/>
      <c r="AL313" s="296"/>
      <c r="AM313" s="296"/>
    </row>
    <row r="314" spans="9:42">
      <c r="J314" s="297"/>
      <c r="K314" s="297"/>
      <c r="L314" s="297"/>
      <c r="M314" s="297"/>
      <c r="N314" s="310"/>
      <c r="O314" s="297"/>
      <c r="P314" s="296"/>
      <c r="Q314" s="296"/>
      <c r="R314" s="296"/>
      <c r="S314" s="299"/>
      <c r="T314" s="296"/>
      <c r="U314" s="296"/>
      <c r="V314" s="296"/>
      <c r="W314" s="296"/>
      <c r="X314" s="296"/>
      <c r="Y314" s="296"/>
      <c r="Z314" s="296"/>
      <c r="AA314" s="296"/>
      <c r="AB314" s="296"/>
      <c r="AC314" s="296"/>
      <c r="AD314" s="296"/>
      <c r="AE314" s="296"/>
      <c r="AF314" s="296"/>
      <c r="AG314" s="296"/>
      <c r="AH314" s="296"/>
      <c r="AI314" s="296"/>
      <c r="AJ314" s="296"/>
      <c r="AK314" s="296"/>
      <c r="AL314" s="296"/>
      <c r="AM314" s="296"/>
    </row>
    <row r="315" spans="9:42">
      <c r="J315" s="297"/>
      <c r="K315" s="297"/>
      <c r="L315" s="297"/>
      <c r="M315" s="297"/>
      <c r="N315" s="310"/>
      <c r="O315" s="297"/>
      <c r="P315" s="296"/>
      <c r="Q315" s="296"/>
      <c r="R315" s="296"/>
      <c r="S315" s="299"/>
      <c r="T315" s="296"/>
      <c r="U315" s="296"/>
      <c r="V315" s="296"/>
      <c r="W315" s="296"/>
      <c r="X315" s="296"/>
      <c r="Y315" s="296"/>
      <c r="Z315" s="296"/>
      <c r="AA315" s="296"/>
      <c r="AB315" s="296"/>
      <c r="AC315" s="296"/>
      <c r="AD315" s="296"/>
      <c r="AE315" s="296"/>
      <c r="AF315" s="296"/>
      <c r="AG315" s="296"/>
      <c r="AH315" s="296"/>
      <c r="AI315" s="296"/>
      <c r="AJ315" s="296"/>
      <c r="AK315" s="296"/>
      <c r="AL315" s="296"/>
      <c r="AM315" s="296"/>
    </row>
    <row r="316" spans="9:42">
      <c r="J316" s="297"/>
      <c r="K316" s="297"/>
      <c r="L316" s="297"/>
      <c r="M316" s="297"/>
      <c r="N316" s="310"/>
      <c r="O316" s="297"/>
      <c r="P316" s="296"/>
      <c r="Q316" s="296"/>
      <c r="R316" s="296"/>
      <c r="S316" s="299"/>
      <c r="T316" s="296"/>
      <c r="U316" s="296"/>
      <c r="V316" s="296"/>
      <c r="W316" s="296"/>
      <c r="X316" s="296"/>
      <c r="Y316" s="296"/>
      <c r="Z316" s="296"/>
      <c r="AA316" s="296"/>
      <c r="AB316" s="296"/>
      <c r="AC316" s="296"/>
      <c r="AD316" s="296"/>
      <c r="AE316" s="296"/>
      <c r="AF316" s="296"/>
      <c r="AG316" s="296"/>
      <c r="AH316" s="296"/>
      <c r="AI316" s="296"/>
      <c r="AJ316" s="296"/>
      <c r="AK316" s="296"/>
      <c r="AL316" s="296"/>
      <c r="AM316" s="296"/>
    </row>
    <row r="317" spans="9:42">
      <c r="J317" s="297"/>
      <c r="K317" s="297"/>
      <c r="L317" s="297"/>
      <c r="M317" s="297"/>
      <c r="N317" s="310"/>
      <c r="O317" s="297"/>
      <c r="P317" s="296"/>
      <c r="Q317" s="296"/>
      <c r="R317" s="296"/>
      <c r="S317" s="299"/>
      <c r="T317" s="296"/>
      <c r="U317" s="296"/>
      <c r="V317" s="296"/>
      <c r="W317" s="296"/>
      <c r="X317" s="296"/>
      <c r="Y317" s="296"/>
      <c r="Z317" s="296"/>
      <c r="AA317" s="296"/>
      <c r="AB317" s="296"/>
      <c r="AC317" s="296"/>
      <c r="AD317" s="296"/>
      <c r="AE317" s="296"/>
      <c r="AF317" s="296"/>
      <c r="AG317" s="296"/>
      <c r="AH317" s="296"/>
      <c r="AI317" s="296"/>
      <c r="AJ317" s="296"/>
      <c r="AK317" s="296"/>
      <c r="AL317" s="296"/>
      <c r="AM317" s="296"/>
    </row>
    <row r="318" spans="9:42">
      <c r="J318" s="297"/>
      <c r="K318" s="297"/>
      <c r="L318" s="297"/>
      <c r="M318" s="297"/>
      <c r="N318" s="310"/>
      <c r="O318" s="297"/>
      <c r="P318" s="297"/>
      <c r="Q318" s="297"/>
      <c r="R318" s="297"/>
      <c r="S318" s="308"/>
      <c r="T318" s="297"/>
      <c r="U318" s="297"/>
      <c r="V318" s="297"/>
      <c r="W318" s="297"/>
      <c r="X318" s="297"/>
      <c r="Y318" s="297"/>
      <c r="Z318" s="297"/>
      <c r="AA318" s="297"/>
      <c r="AB318" s="297"/>
      <c r="AC318" s="297"/>
      <c r="AD318" s="297"/>
    </row>
    <row r="319" spans="9:42">
      <c r="J319" s="297"/>
      <c r="K319" s="297"/>
      <c r="L319" s="297"/>
      <c r="M319" s="297"/>
      <c r="N319" s="310"/>
      <c r="O319" s="297"/>
      <c r="P319" s="297"/>
      <c r="Q319" s="297"/>
      <c r="R319" s="297"/>
      <c r="S319" s="308"/>
      <c r="T319" s="297"/>
      <c r="U319" s="297"/>
      <c r="V319" s="297"/>
      <c r="W319" s="297"/>
      <c r="X319" s="297"/>
      <c r="Y319" s="297"/>
      <c r="Z319" s="297"/>
      <c r="AA319" s="297"/>
      <c r="AB319" s="297"/>
      <c r="AC319" s="297"/>
      <c r="AD319" s="297"/>
    </row>
    <row r="320" spans="9:42">
      <c r="J320" s="297"/>
      <c r="K320" s="297"/>
      <c r="L320" s="297"/>
      <c r="M320" s="297"/>
      <c r="N320" s="310"/>
      <c r="O320" s="297"/>
      <c r="P320" s="297"/>
      <c r="Q320" s="297"/>
      <c r="R320" s="297"/>
      <c r="S320" s="308"/>
      <c r="T320" s="297"/>
      <c r="U320" s="297"/>
      <c r="V320" s="297"/>
      <c r="W320" s="297"/>
      <c r="X320" s="297"/>
      <c r="Y320" s="297"/>
      <c r="Z320" s="297"/>
      <c r="AA320" s="297"/>
      <c r="AB320" s="297"/>
      <c r="AC320" s="297"/>
      <c r="AD320" s="297"/>
    </row>
    <row r="321" spans="10:30">
      <c r="J321" s="297"/>
      <c r="K321" s="297"/>
      <c r="L321" s="297"/>
      <c r="M321" s="297"/>
      <c r="N321" s="310"/>
      <c r="O321" s="297"/>
      <c r="P321" s="297"/>
      <c r="Q321" s="297"/>
      <c r="R321" s="297"/>
      <c r="S321" s="308"/>
      <c r="T321" s="297"/>
      <c r="U321" s="297"/>
      <c r="V321" s="297"/>
      <c r="W321" s="297"/>
      <c r="X321" s="297"/>
      <c r="Y321" s="297"/>
      <c r="Z321" s="297"/>
      <c r="AA321" s="297"/>
      <c r="AB321" s="297"/>
      <c r="AC321" s="297"/>
      <c r="AD321" s="297"/>
    </row>
    <row r="322" spans="10:30">
      <c r="J322" s="297"/>
      <c r="K322" s="297"/>
      <c r="L322" s="297"/>
      <c r="M322" s="297"/>
      <c r="N322" s="310"/>
      <c r="O322" s="297"/>
      <c r="P322" s="297"/>
      <c r="Q322" s="297"/>
      <c r="R322" s="297"/>
      <c r="S322" s="308"/>
      <c r="T322" s="297"/>
      <c r="U322" s="297"/>
      <c r="V322" s="297"/>
      <c r="W322" s="297"/>
      <c r="X322" s="297"/>
      <c r="Y322" s="297"/>
      <c r="Z322" s="297"/>
      <c r="AA322" s="297"/>
      <c r="AB322" s="297"/>
      <c r="AC322" s="297"/>
      <c r="AD322" s="297"/>
    </row>
    <row r="323" spans="10:30">
      <c r="J323" s="297"/>
      <c r="K323" s="297"/>
      <c r="L323" s="297"/>
      <c r="M323" s="297"/>
      <c r="N323" s="310"/>
      <c r="O323" s="297"/>
      <c r="P323" s="297"/>
      <c r="Q323" s="297"/>
      <c r="R323" s="297"/>
      <c r="S323" s="308"/>
      <c r="T323" s="297"/>
      <c r="U323" s="297"/>
      <c r="V323" s="297"/>
      <c r="W323" s="297"/>
      <c r="X323" s="297"/>
      <c r="Y323" s="297"/>
      <c r="Z323" s="297"/>
      <c r="AA323" s="297"/>
      <c r="AB323" s="297"/>
      <c r="AC323" s="297"/>
      <c r="AD323" s="297"/>
    </row>
    <row r="324" spans="10:30">
      <c r="J324" s="297"/>
      <c r="K324" s="297"/>
      <c r="L324" s="297"/>
      <c r="M324" s="297"/>
      <c r="N324" s="310"/>
      <c r="O324" s="297"/>
      <c r="P324" s="297"/>
      <c r="Q324" s="297"/>
      <c r="R324" s="297"/>
      <c r="S324" s="308"/>
      <c r="T324" s="297"/>
      <c r="U324" s="297"/>
      <c r="V324" s="297"/>
      <c r="W324" s="297"/>
      <c r="X324" s="297"/>
      <c r="Y324" s="297"/>
      <c r="Z324" s="297"/>
      <c r="AA324" s="297"/>
      <c r="AB324" s="297"/>
      <c r="AC324" s="297"/>
      <c r="AD324" s="297"/>
    </row>
    <row r="325" spans="10:30">
      <c r="J325" s="297"/>
      <c r="K325" s="297"/>
      <c r="L325" s="297"/>
      <c r="M325" s="297"/>
      <c r="N325" s="310"/>
      <c r="O325" s="297"/>
      <c r="P325" s="297"/>
      <c r="Q325" s="297"/>
      <c r="R325" s="297"/>
      <c r="S325" s="308"/>
      <c r="T325" s="297"/>
      <c r="U325" s="297"/>
      <c r="V325" s="297"/>
      <c r="W325" s="297"/>
      <c r="X325" s="297"/>
      <c r="Y325" s="297"/>
      <c r="Z325" s="297"/>
      <c r="AA325" s="297"/>
      <c r="AB325" s="297"/>
      <c r="AC325" s="297"/>
      <c r="AD325" s="297"/>
    </row>
    <row r="326" spans="10:30">
      <c r="J326" s="297"/>
      <c r="K326" s="297"/>
      <c r="L326" s="297"/>
      <c r="M326" s="297"/>
      <c r="N326" s="310"/>
      <c r="O326" s="297"/>
      <c r="P326" s="297"/>
      <c r="Q326" s="297"/>
      <c r="R326" s="297"/>
      <c r="S326" s="308"/>
      <c r="T326" s="297"/>
      <c r="U326" s="297"/>
      <c r="V326" s="297"/>
      <c r="W326" s="297"/>
      <c r="X326" s="297"/>
      <c r="Y326" s="297"/>
      <c r="Z326" s="297"/>
      <c r="AA326" s="297"/>
      <c r="AB326" s="297"/>
      <c r="AC326" s="297"/>
      <c r="AD326" s="297"/>
    </row>
    <row r="327" spans="10:30">
      <c r="J327" s="297"/>
      <c r="K327" s="297"/>
      <c r="L327" s="297"/>
      <c r="M327" s="297"/>
      <c r="N327" s="310"/>
      <c r="O327" s="297"/>
      <c r="P327" s="297"/>
      <c r="Q327" s="297"/>
      <c r="R327" s="297"/>
      <c r="S327" s="308"/>
      <c r="T327" s="297"/>
      <c r="U327" s="297"/>
      <c r="V327" s="297"/>
      <c r="W327" s="297"/>
      <c r="X327" s="297"/>
      <c r="Y327" s="297"/>
      <c r="Z327" s="297"/>
      <c r="AA327" s="297"/>
      <c r="AB327" s="297"/>
      <c r="AC327" s="297"/>
      <c r="AD327" s="297"/>
    </row>
    <row r="328" spans="10:30">
      <c r="J328" s="297"/>
      <c r="K328" s="297"/>
      <c r="L328" s="297"/>
      <c r="M328" s="297"/>
      <c r="N328" s="310"/>
      <c r="O328" s="297"/>
      <c r="P328" s="297"/>
      <c r="Q328" s="297"/>
      <c r="R328" s="297"/>
      <c r="S328" s="308"/>
      <c r="T328" s="297"/>
      <c r="U328" s="297"/>
      <c r="V328" s="297"/>
      <c r="W328" s="297"/>
      <c r="X328" s="297"/>
      <c r="Y328" s="297"/>
      <c r="Z328" s="297"/>
      <c r="AA328" s="297"/>
      <c r="AB328" s="297"/>
      <c r="AC328" s="297"/>
      <c r="AD328" s="297"/>
    </row>
    <row r="329" spans="10:30">
      <c r="J329" s="297"/>
      <c r="K329" s="297"/>
      <c r="L329" s="297"/>
      <c r="M329" s="297"/>
      <c r="N329" s="310"/>
      <c r="O329" s="297"/>
      <c r="P329" s="297"/>
      <c r="Q329" s="297"/>
      <c r="R329" s="297"/>
      <c r="S329" s="308"/>
      <c r="T329" s="297"/>
      <c r="U329" s="297"/>
      <c r="V329" s="297"/>
      <c r="W329" s="297"/>
      <c r="X329" s="297"/>
      <c r="Y329" s="297"/>
      <c r="Z329" s="297"/>
      <c r="AA329" s="297"/>
      <c r="AB329" s="297"/>
      <c r="AC329" s="297"/>
      <c r="AD329" s="297"/>
    </row>
    <row r="330" spans="10:30">
      <c r="J330" s="297"/>
      <c r="K330" s="297"/>
      <c r="L330" s="297"/>
      <c r="M330" s="297"/>
      <c r="N330" s="310"/>
      <c r="O330" s="297"/>
      <c r="P330" s="297"/>
      <c r="Q330" s="297"/>
      <c r="R330" s="297"/>
      <c r="S330" s="308"/>
      <c r="T330" s="297"/>
      <c r="U330" s="297"/>
      <c r="V330" s="297"/>
      <c r="W330" s="297"/>
      <c r="X330" s="297"/>
      <c r="Y330" s="297"/>
      <c r="Z330" s="297"/>
      <c r="AA330" s="297"/>
      <c r="AB330" s="297"/>
      <c r="AC330" s="297"/>
      <c r="AD330" s="297"/>
    </row>
    <row r="331" spans="10:30">
      <c r="J331" s="297"/>
      <c r="K331" s="297"/>
      <c r="L331" s="297"/>
      <c r="M331" s="297"/>
      <c r="N331" s="310"/>
      <c r="O331" s="297"/>
      <c r="P331" s="297"/>
      <c r="Q331" s="297"/>
      <c r="R331" s="297"/>
      <c r="S331" s="308"/>
      <c r="T331" s="297"/>
      <c r="U331" s="297"/>
      <c r="V331" s="297"/>
      <c r="W331" s="297"/>
      <c r="X331" s="297"/>
      <c r="Y331" s="297"/>
      <c r="Z331" s="297"/>
      <c r="AA331" s="297"/>
      <c r="AB331" s="297"/>
      <c r="AC331" s="297"/>
      <c r="AD331" s="297"/>
    </row>
    <row r="332" spans="10:30">
      <c r="J332" s="297"/>
      <c r="K332" s="297"/>
      <c r="L332" s="297"/>
      <c r="M332" s="297"/>
      <c r="N332" s="310"/>
      <c r="O332" s="297"/>
      <c r="P332" s="297"/>
      <c r="Q332" s="297"/>
      <c r="R332" s="297"/>
      <c r="S332" s="308"/>
      <c r="T332" s="297"/>
      <c r="U332" s="297"/>
      <c r="V332" s="297"/>
      <c r="W332" s="297"/>
      <c r="X332" s="297"/>
      <c r="Y332" s="297"/>
      <c r="Z332" s="297"/>
      <c r="AA332" s="297"/>
      <c r="AB332" s="297"/>
      <c r="AC332" s="297"/>
      <c r="AD332" s="297"/>
    </row>
    <row r="333" spans="10:30">
      <c r="J333" s="297"/>
      <c r="K333" s="297"/>
      <c r="L333" s="297"/>
      <c r="M333" s="297"/>
      <c r="N333" s="310"/>
      <c r="O333" s="297"/>
      <c r="P333" s="297"/>
      <c r="Q333" s="297"/>
      <c r="R333" s="297"/>
      <c r="S333" s="308"/>
      <c r="T333" s="297"/>
      <c r="U333" s="297"/>
      <c r="V333" s="297"/>
      <c r="W333" s="297"/>
      <c r="X333" s="297"/>
      <c r="Y333" s="297"/>
      <c r="Z333" s="297"/>
      <c r="AA333" s="297"/>
      <c r="AB333" s="297"/>
      <c r="AC333" s="297"/>
      <c r="AD333" s="297"/>
    </row>
    <row r="334" spans="10:30">
      <c r="J334" s="297"/>
      <c r="K334" s="297"/>
      <c r="L334" s="297"/>
      <c r="M334" s="297"/>
      <c r="N334" s="310"/>
      <c r="O334" s="297"/>
      <c r="P334" s="297"/>
      <c r="Q334" s="297"/>
      <c r="R334" s="297"/>
      <c r="S334" s="308"/>
      <c r="T334" s="297"/>
      <c r="U334" s="297"/>
      <c r="V334" s="297"/>
      <c r="W334" s="297"/>
      <c r="X334" s="297"/>
      <c r="Y334" s="297"/>
      <c r="Z334" s="297"/>
      <c r="AA334" s="297"/>
      <c r="AB334" s="297"/>
      <c r="AC334" s="297"/>
      <c r="AD334" s="297"/>
    </row>
    <row r="335" spans="10:30">
      <c r="J335" s="297"/>
      <c r="K335" s="297"/>
      <c r="L335" s="297"/>
      <c r="M335" s="297"/>
      <c r="N335" s="310"/>
      <c r="O335" s="297"/>
      <c r="P335" s="297"/>
      <c r="Q335" s="297"/>
      <c r="R335" s="297"/>
      <c r="S335" s="308"/>
      <c r="T335" s="297"/>
      <c r="U335" s="297"/>
      <c r="V335" s="297"/>
      <c r="W335" s="297"/>
      <c r="X335" s="297"/>
      <c r="Y335" s="297"/>
      <c r="Z335" s="297"/>
      <c r="AA335" s="297"/>
      <c r="AB335" s="297"/>
      <c r="AC335" s="297"/>
      <c r="AD335" s="297"/>
    </row>
    <row r="336" spans="10:30">
      <c r="J336" s="297"/>
      <c r="K336" s="297"/>
      <c r="L336" s="297"/>
      <c r="M336" s="297"/>
      <c r="N336" s="310"/>
      <c r="O336" s="297"/>
      <c r="P336" s="297"/>
      <c r="Q336" s="297"/>
      <c r="R336" s="297"/>
      <c r="S336" s="308"/>
      <c r="T336" s="297"/>
      <c r="U336" s="297"/>
      <c r="V336" s="297"/>
      <c r="W336" s="297"/>
      <c r="X336" s="297"/>
      <c r="Y336" s="297"/>
      <c r="Z336" s="297"/>
      <c r="AA336" s="297"/>
      <c r="AB336" s="297"/>
      <c r="AC336" s="297"/>
      <c r="AD336" s="297"/>
    </row>
    <row r="337" spans="10:30">
      <c r="J337" s="297"/>
      <c r="K337" s="297"/>
      <c r="L337" s="297"/>
      <c r="M337" s="297"/>
      <c r="N337" s="310"/>
      <c r="O337" s="297"/>
      <c r="P337" s="297"/>
      <c r="Q337" s="297"/>
      <c r="R337" s="297"/>
      <c r="S337" s="308"/>
      <c r="T337" s="297"/>
      <c r="U337" s="297"/>
      <c r="V337" s="297"/>
      <c r="W337" s="297"/>
      <c r="X337" s="297"/>
      <c r="Y337" s="297"/>
      <c r="Z337" s="297"/>
      <c r="AA337" s="297"/>
      <c r="AB337" s="297"/>
      <c r="AC337" s="297"/>
      <c r="AD337" s="297"/>
    </row>
    <row r="338" spans="10:30">
      <c r="J338" s="297"/>
      <c r="K338" s="297"/>
      <c r="L338" s="297"/>
      <c r="M338" s="297"/>
      <c r="N338" s="310"/>
      <c r="O338" s="297"/>
      <c r="P338" s="297"/>
      <c r="Q338" s="297"/>
      <c r="R338" s="297"/>
      <c r="S338" s="308"/>
      <c r="T338" s="297"/>
      <c r="U338" s="297"/>
      <c r="V338" s="297"/>
      <c r="W338" s="297"/>
      <c r="X338" s="297"/>
      <c r="Y338" s="297"/>
      <c r="Z338" s="297"/>
      <c r="AA338" s="297"/>
      <c r="AB338" s="297"/>
      <c r="AC338" s="297"/>
      <c r="AD338" s="297"/>
    </row>
    <row r="339" spans="10:30">
      <c r="J339" s="297"/>
      <c r="K339" s="297"/>
      <c r="L339" s="297"/>
      <c r="M339" s="297"/>
      <c r="N339" s="310"/>
      <c r="O339" s="297"/>
      <c r="P339" s="297"/>
      <c r="Q339" s="297"/>
      <c r="R339" s="297"/>
      <c r="S339" s="308"/>
      <c r="T339" s="297"/>
      <c r="U339" s="297"/>
      <c r="V339" s="297"/>
      <c r="W339" s="297"/>
      <c r="X339" s="297"/>
      <c r="Y339" s="297"/>
      <c r="Z339" s="297"/>
      <c r="AA339" s="297"/>
      <c r="AB339" s="297"/>
      <c r="AC339" s="297"/>
      <c r="AD339" s="297"/>
    </row>
    <row r="340" spans="10:30">
      <c r="J340" s="297"/>
      <c r="K340" s="297"/>
      <c r="L340" s="297"/>
      <c r="M340" s="297"/>
      <c r="N340" s="310"/>
      <c r="O340" s="297"/>
      <c r="P340" s="297"/>
      <c r="Q340" s="297"/>
      <c r="R340" s="297"/>
      <c r="S340" s="308"/>
      <c r="T340" s="297"/>
      <c r="U340" s="297"/>
      <c r="V340" s="297"/>
      <c r="W340" s="297"/>
      <c r="X340" s="297"/>
      <c r="Y340" s="297"/>
      <c r="Z340" s="297"/>
      <c r="AA340" s="297"/>
      <c r="AB340" s="297"/>
      <c r="AC340" s="297"/>
      <c r="AD340" s="297"/>
    </row>
    <row r="341" spans="10:30">
      <c r="J341" s="297"/>
      <c r="K341" s="297"/>
      <c r="L341" s="297"/>
      <c r="M341" s="297"/>
      <c r="N341" s="310"/>
      <c r="O341" s="297"/>
      <c r="P341" s="297"/>
      <c r="Q341" s="297"/>
      <c r="R341" s="297"/>
      <c r="S341" s="308"/>
      <c r="T341" s="297"/>
      <c r="U341" s="297"/>
      <c r="V341" s="297"/>
      <c r="W341" s="297"/>
      <c r="X341" s="297"/>
      <c r="Y341" s="297"/>
      <c r="Z341" s="297"/>
      <c r="AA341" s="297"/>
      <c r="AB341" s="297"/>
      <c r="AC341" s="297"/>
      <c r="AD341" s="297"/>
    </row>
    <row r="342" spans="10:30">
      <c r="J342" s="297"/>
      <c r="K342" s="297"/>
      <c r="L342" s="297"/>
      <c r="M342" s="297"/>
      <c r="N342" s="310"/>
      <c r="O342" s="297"/>
      <c r="P342" s="297"/>
      <c r="Q342" s="297"/>
      <c r="R342" s="297"/>
      <c r="S342" s="308"/>
      <c r="T342" s="297"/>
      <c r="U342" s="297"/>
      <c r="V342" s="297"/>
      <c r="W342" s="297"/>
      <c r="X342" s="297"/>
      <c r="Y342" s="297"/>
      <c r="Z342" s="297"/>
      <c r="AA342" s="297"/>
      <c r="AB342" s="297"/>
      <c r="AC342" s="297"/>
      <c r="AD342" s="297"/>
    </row>
    <row r="343" spans="10:30">
      <c r="J343" s="297"/>
      <c r="K343" s="297"/>
      <c r="L343" s="297"/>
      <c r="M343" s="297"/>
      <c r="N343" s="310"/>
      <c r="O343" s="297"/>
      <c r="P343" s="297"/>
      <c r="Q343" s="297"/>
      <c r="R343" s="297"/>
      <c r="S343" s="308"/>
      <c r="T343" s="297"/>
      <c r="U343" s="297"/>
      <c r="V343" s="297"/>
      <c r="W343" s="297"/>
      <c r="X343" s="297"/>
      <c r="Y343" s="297"/>
      <c r="Z343" s="297"/>
      <c r="AA343" s="297"/>
      <c r="AB343" s="297"/>
      <c r="AC343" s="297"/>
      <c r="AD343" s="297"/>
    </row>
    <row r="344" spans="10:30">
      <c r="J344" s="297"/>
      <c r="K344" s="297"/>
      <c r="L344" s="297"/>
      <c r="M344" s="297"/>
      <c r="N344" s="310"/>
      <c r="O344" s="297"/>
      <c r="P344" s="297"/>
      <c r="Q344" s="297"/>
      <c r="R344" s="297"/>
      <c r="S344" s="308"/>
      <c r="T344" s="297"/>
      <c r="U344" s="297"/>
      <c r="V344" s="297"/>
      <c r="W344" s="297"/>
      <c r="X344" s="297"/>
      <c r="Y344" s="297"/>
      <c r="Z344" s="297"/>
      <c r="AA344" s="297"/>
      <c r="AB344" s="297"/>
      <c r="AC344" s="297"/>
      <c r="AD344" s="297"/>
    </row>
    <row r="345" spans="10:30">
      <c r="J345" s="297"/>
      <c r="K345" s="297"/>
      <c r="L345" s="297"/>
      <c r="M345" s="297"/>
      <c r="N345" s="310"/>
      <c r="O345" s="297"/>
      <c r="P345" s="297"/>
      <c r="Q345" s="297"/>
      <c r="R345" s="297"/>
      <c r="S345" s="308"/>
      <c r="T345" s="297"/>
      <c r="U345" s="297"/>
      <c r="V345" s="297"/>
      <c r="W345" s="297"/>
      <c r="X345" s="297"/>
      <c r="Y345" s="297"/>
      <c r="Z345" s="297"/>
      <c r="AA345" s="297"/>
      <c r="AB345" s="297"/>
      <c r="AC345" s="297"/>
      <c r="AD345" s="297"/>
    </row>
    <row r="346" spans="10:30">
      <c r="J346" s="297"/>
      <c r="K346" s="297"/>
      <c r="L346" s="297"/>
      <c r="M346" s="297"/>
      <c r="N346" s="310"/>
      <c r="O346" s="297"/>
      <c r="P346" s="297"/>
      <c r="Q346" s="297"/>
      <c r="R346" s="297"/>
      <c r="S346" s="308"/>
      <c r="T346" s="297"/>
      <c r="U346" s="297"/>
      <c r="V346" s="297"/>
      <c r="W346" s="297"/>
      <c r="X346" s="297"/>
      <c r="Y346" s="297"/>
      <c r="Z346" s="297"/>
      <c r="AA346" s="297"/>
      <c r="AB346" s="297"/>
      <c r="AC346" s="297"/>
      <c r="AD346" s="297"/>
    </row>
    <row r="347" spans="10:30">
      <c r="J347" s="297"/>
      <c r="K347" s="297"/>
      <c r="L347" s="297"/>
      <c r="M347" s="297"/>
      <c r="N347" s="310"/>
      <c r="O347" s="297"/>
      <c r="P347" s="297"/>
      <c r="Q347" s="297"/>
      <c r="R347" s="297"/>
      <c r="S347" s="308"/>
      <c r="T347" s="297"/>
      <c r="U347" s="297"/>
      <c r="V347" s="297"/>
      <c r="W347" s="297"/>
      <c r="X347" s="297"/>
      <c r="Y347" s="297"/>
      <c r="Z347" s="297"/>
      <c r="AA347" s="297"/>
      <c r="AB347" s="297"/>
      <c r="AC347" s="297"/>
      <c r="AD347" s="297"/>
    </row>
    <row r="348" spans="10:30">
      <c r="J348" s="297"/>
      <c r="K348" s="297"/>
      <c r="L348" s="297"/>
      <c r="M348" s="297"/>
      <c r="N348" s="310"/>
      <c r="O348" s="297"/>
      <c r="P348" s="297"/>
      <c r="Q348" s="297"/>
      <c r="R348" s="297"/>
      <c r="S348" s="308"/>
      <c r="T348" s="297"/>
      <c r="U348" s="297"/>
      <c r="V348" s="297"/>
      <c r="W348" s="297"/>
      <c r="X348" s="297"/>
      <c r="Y348" s="297"/>
      <c r="Z348" s="297"/>
      <c r="AA348" s="297"/>
      <c r="AB348" s="297"/>
      <c r="AC348" s="297"/>
      <c r="AD348" s="297"/>
    </row>
    <row r="349" spans="10:30">
      <c r="J349" s="297"/>
      <c r="K349" s="297"/>
      <c r="L349" s="297"/>
      <c r="M349" s="297"/>
      <c r="N349" s="310"/>
      <c r="O349" s="297"/>
      <c r="P349" s="297"/>
      <c r="Q349" s="297"/>
      <c r="R349" s="297"/>
      <c r="S349" s="308"/>
      <c r="T349" s="297"/>
      <c r="U349" s="297"/>
      <c r="V349" s="297"/>
      <c r="W349" s="297"/>
      <c r="X349" s="297"/>
      <c r="Y349" s="297"/>
      <c r="Z349" s="297"/>
      <c r="AA349" s="297"/>
      <c r="AB349" s="297"/>
      <c r="AC349" s="297"/>
      <c r="AD349" s="297"/>
    </row>
    <row r="350" spans="10:30">
      <c r="J350" s="297"/>
      <c r="K350" s="297"/>
      <c r="L350" s="297"/>
      <c r="M350" s="297"/>
      <c r="N350" s="310"/>
      <c r="O350" s="297"/>
      <c r="P350" s="297"/>
      <c r="Q350" s="297"/>
      <c r="R350" s="297"/>
      <c r="S350" s="308"/>
      <c r="T350" s="297"/>
      <c r="U350" s="297"/>
      <c r="V350" s="297"/>
      <c r="W350" s="297"/>
      <c r="X350" s="297"/>
      <c r="Y350" s="297"/>
      <c r="Z350" s="297"/>
      <c r="AA350" s="297"/>
      <c r="AB350" s="297"/>
      <c r="AC350" s="297"/>
      <c r="AD350" s="297"/>
    </row>
    <row r="351" spans="10:30">
      <c r="J351" s="297"/>
      <c r="K351" s="297"/>
      <c r="L351" s="297"/>
      <c r="M351" s="297"/>
      <c r="N351" s="310"/>
      <c r="O351" s="297"/>
      <c r="P351" s="297"/>
      <c r="Q351" s="297"/>
      <c r="R351" s="297"/>
      <c r="S351" s="308"/>
      <c r="T351" s="297"/>
      <c r="U351" s="297"/>
      <c r="V351" s="297"/>
      <c r="W351" s="297"/>
      <c r="X351" s="297"/>
      <c r="Y351" s="297"/>
      <c r="Z351" s="297"/>
      <c r="AA351" s="297"/>
      <c r="AB351" s="297"/>
      <c r="AC351" s="297"/>
      <c r="AD351" s="297"/>
    </row>
    <row r="352" spans="10:30">
      <c r="J352" s="297"/>
      <c r="K352" s="297"/>
      <c r="L352" s="297"/>
      <c r="M352" s="297"/>
      <c r="N352" s="310"/>
      <c r="O352" s="297"/>
      <c r="P352" s="297"/>
      <c r="Q352" s="297"/>
      <c r="R352" s="297"/>
      <c r="S352" s="308"/>
      <c r="T352" s="297"/>
      <c r="U352" s="297"/>
      <c r="V352" s="297"/>
      <c r="W352" s="297"/>
      <c r="X352" s="297"/>
      <c r="Y352" s="297"/>
      <c r="Z352" s="297"/>
      <c r="AA352" s="297"/>
      <c r="AB352" s="297"/>
      <c r="AC352" s="297"/>
      <c r="AD352" s="297"/>
    </row>
    <row r="353" spans="10:30">
      <c r="J353" s="297"/>
      <c r="K353" s="297"/>
      <c r="L353" s="297"/>
      <c r="M353" s="297"/>
      <c r="N353" s="310"/>
      <c r="O353" s="297"/>
      <c r="P353" s="297"/>
      <c r="Q353" s="297"/>
      <c r="R353" s="297"/>
      <c r="S353" s="308"/>
      <c r="T353" s="297"/>
      <c r="U353" s="297"/>
      <c r="V353" s="297"/>
      <c r="W353" s="297"/>
      <c r="X353" s="297"/>
      <c r="Y353" s="297"/>
      <c r="Z353" s="297"/>
      <c r="AA353" s="297"/>
      <c r="AB353" s="297"/>
      <c r="AC353" s="297"/>
      <c r="AD353" s="297"/>
    </row>
    <row r="354" spans="10:30">
      <c r="J354" s="297"/>
      <c r="K354" s="297"/>
      <c r="L354" s="297"/>
      <c r="M354" s="297"/>
      <c r="N354" s="310"/>
      <c r="O354" s="297"/>
      <c r="P354" s="297"/>
      <c r="Q354" s="297"/>
      <c r="R354" s="297"/>
      <c r="S354" s="308"/>
      <c r="T354" s="297"/>
      <c r="U354" s="297"/>
      <c r="V354" s="297"/>
      <c r="W354" s="297"/>
      <c r="X354" s="297"/>
      <c r="Y354" s="297"/>
      <c r="Z354" s="297"/>
      <c r="AA354" s="297"/>
      <c r="AB354" s="297"/>
      <c r="AC354" s="297"/>
      <c r="AD354" s="297"/>
    </row>
    <row r="355" spans="10:30">
      <c r="J355" s="297"/>
      <c r="K355" s="297"/>
      <c r="L355" s="297"/>
      <c r="M355" s="297"/>
      <c r="N355" s="310"/>
      <c r="O355" s="297"/>
      <c r="P355" s="297"/>
      <c r="Q355" s="297"/>
      <c r="R355" s="297"/>
      <c r="S355" s="308"/>
      <c r="T355" s="297"/>
      <c r="U355" s="297"/>
      <c r="V355" s="297"/>
      <c r="W355" s="297"/>
      <c r="X355" s="297"/>
      <c r="Y355" s="297"/>
      <c r="Z355" s="297"/>
      <c r="AA355" s="297"/>
      <c r="AB355" s="297"/>
      <c r="AC355" s="297"/>
      <c r="AD355" s="297"/>
    </row>
    <row r="356" spans="10:30">
      <c r="J356" s="297"/>
      <c r="K356" s="297"/>
      <c r="L356" s="297"/>
      <c r="M356" s="297"/>
      <c r="N356" s="310"/>
      <c r="O356" s="297"/>
      <c r="P356" s="297"/>
      <c r="Q356" s="297"/>
      <c r="R356" s="297"/>
      <c r="S356" s="308"/>
      <c r="T356" s="297"/>
      <c r="U356" s="297"/>
      <c r="V356" s="297"/>
      <c r="W356" s="297"/>
      <c r="X356" s="297"/>
      <c r="Y356" s="297"/>
      <c r="Z356" s="297"/>
      <c r="AA356" s="297"/>
      <c r="AB356" s="297"/>
      <c r="AC356" s="297"/>
      <c r="AD356" s="297"/>
    </row>
    <row r="357" spans="10:30">
      <c r="J357" s="297"/>
      <c r="K357" s="297"/>
      <c r="L357" s="297"/>
      <c r="M357" s="297"/>
      <c r="N357" s="310"/>
      <c r="O357" s="297"/>
      <c r="P357" s="297"/>
      <c r="Q357" s="297"/>
      <c r="R357" s="297"/>
      <c r="S357" s="308"/>
      <c r="T357" s="297"/>
      <c r="U357" s="297"/>
      <c r="V357" s="297"/>
      <c r="W357" s="297"/>
      <c r="X357" s="297"/>
      <c r="Y357" s="297"/>
      <c r="Z357" s="297"/>
      <c r="AA357" s="297"/>
      <c r="AB357" s="297"/>
      <c r="AC357" s="297"/>
      <c r="AD357" s="297"/>
    </row>
    <row r="358" spans="10:30">
      <c r="J358" s="297"/>
      <c r="K358" s="297"/>
      <c r="L358" s="297"/>
      <c r="M358" s="297"/>
      <c r="N358" s="310"/>
      <c r="O358" s="297"/>
      <c r="P358" s="297"/>
      <c r="Q358" s="297"/>
      <c r="R358" s="297"/>
      <c r="S358" s="308"/>
      <c r="T358" s="297"/>
      <c r="U358" s="297"/>
      <c r="V358" s="297"/>
      <c r="W358" s="297"/>
      <c r="X358" s="297"/>
      <c r="Y358" s="297"/>
      <c r="Z358" s="297"/>
      <c r="AA358" s="297"/>
      <c r="AB358" s="297"/>
      <c r="AC358" s="297"/>
      <c r="AD358" s="297"/>
    </row>
    <row r="359" spans="10:30">
      <c r="J359" s="297"/>
      <c r="K359" s="297"/>
      <c r="L359" s="297"/>
      <c r="M359" s="297"/>
      <c r="N359" s="310"/>
      <c r="O359" s="297"/>
      <c r="P359" s="297"/>
      <c r="Q359" s="297"/>
      <c r="R359" s="297"/>
      <c r="S359" s="308"/>
      <c r="T359" s="297"/>
      <c r="U359" s="297"/>
      <c r="V359" s="297"/>
      <c r="W359" s="297"/>
      <c r="X359" s="297"/>
      <c r="Y359" s="297"/>
      <c r="Z359" s="297"/>
      <c r="AA359" s="297"/>
      <c r="AB359" s="297"/>
      <c r="AC359" s="297"/>
      <c r="AD359" s="297"/>
    </row>
    <row r="360" spans="10:30">
      <c r="J360" s="297"/>
      <c r="K360" s="297"/>
      <c r="L360" s="297"/>
      <c r="M360" s="297"/>
      <c r="N360" s="310"/>
      <c r="O360" s="297"/>
      <c r="P360" s="297"/>
      <c r="Q360" s="297"/>
      <c r="R360" s="297"/>
      <c r="S360" s="308"/>
      <c r="T360" s="297"/>
      <c r="U360" s="297"/>
      <c r="V360" s="297"/>
      <c r="W360" s="297"/>
      <c r="X360" s="297"/>
      <c r="Y360" s="297"/>
      <c r="Z360" s="297"/>
      <c r="AA360" s="297"/>
      <c r="AB360" s="297"/>
      <c r="AC360" s="297"/>
      <c r="AD360" s="297"/>
    </row>
    <row r="361" spans="10:30">
      <c r="J361" s="297"/>
      <c r="K361" s="297"/>
      <c r="L361" s="297"/>
      <c r="M361" s="297"/>
      <c r="N361" s="310"/>
      <c r="O361" s="297"/>
      <c r="P361" s="297"/>
      <c r="Q361" s="297"/>
      <c r="R361" s="297"/>
      <c r="S361" s="308"/>
      <c r="T361" s="297"/>
      <c r="U361" s="297"/>
      <c r="V361" s="297"/>
      <c r="W361" s="297"/>
      <c r="X361" s="297"/>
      <c r="Y361" s="297"/>
      <c r="Z361" s="297"/>
      <c r="AA361" s="297"/>
      <c r="AB361" s="297"/>
      <c r="AC361" s="297"/>
      <c r="AD361" s="297"/>
    </row>
    <row r="362" spans="10:30">
      <c r="J362" s="297"/>
      <c r="K362" s="297"/>
      <c r="L362" s="297"/>
      <c r="M362" s="297"/>
      <c r="N362" s="310"/>
      <c r="O362" s="297"/>
      <c r="P362" s="297"/>
      <c r="Q362" s="297"/>
      <c r="R362" s="297"/>
      <c r="S362" s="308"/>
      <c r="T362" s="297"/>
      <c r="U362" s="297"/>
      <c r="V362" s="297"/>
      <c r="W362" s="297"/>
      <c r="X362" s="297"/>
      <c r="Y362" s="297"/>
      <c r="Z362" s="297"/>
      <c r="AA362" s="297"/>
      <c r="AB362" s="297"/>
      <c r="AC362" s="297"/>
      <c r="AD362" s="297"/>
    </row>
    <row r="363" spans="10:30">
      <c r="J363" s="297"/>
      <c r="K363" s="297"/>
      <c r="L363" s="297"/>
      <c r="M363" s="297"/>
      <c r="N363" s="310"/>
      <c r="O363" s="297"/>
      <c r="P363" s="297"/>
      <c r="Q363" s="297"/>
      <c r="R363" s="297"/>
      <c r="S363" s="308"/>
      <c r="T363" s="297"/>
      <c r="U363" s="297"/>
      <c r="V363" s="297"/>
      <c r="W363" s="297"/>
      <c r="X363" s="297"/>
      <c r="Y363" s="297"/>
      <c r="Z363" s="297"/>
      <c r="AA363" s="297"/>
      <c r="AB363" s="297"/>
      <c r="AC363" s="297"/>
      <c r="AD363" s="297"/>
    </row>
    <row r="364" spans="10:30">
      <c r="J364" s="297"/>
      <c r="K364" s="297"/>
      <c r="L364" s="297"/>
      <c r="M364" s="297"/>
      <c r="N364" s="310"/>
      <c r="O364" s="297"/>
      <c r="P364" s="297"/>
      <c r="Q364" s="297"/>
      <c r="R364" s="297"/>
      <c r="S364" s="308"/>
      <c r="T364" s="297"/>
      <c r="U364" s="297"/>
      <c r="V364" s="297"/>
      <c r="W364" s="297"/>
      <c r="X364" s="297"/>
      <c r="Y364" s="297"/>
      <c r="Z364" s="297"/>
      <c r="AA364" s="297"/>
      <c r="AB364" s="297"/>
      <c r="AC364" s="297"/>
      <c r="AD364" s="297"/>
    </row>
    <row r="365" spans="10:30">
      <c r="J365" s="297"/>
      <c r="K365" s="297"/>
      <c r="L365" s="297"/>
      <c r="M365" s="297"/>
      <c r="N365" s="310"/>
      <c r="O365" s="297"/>
      <c r="P365" s="297"/>
      <c r="Q365" s="297"/>
      <c r="R365" s="297"/>
      <c r="S365" s="308"/>
      <c r="T365" s="297"/>
      <c r="U365" s="297"/>
      <c r="V365" s="297"/>
      <c r="W365" s="297"/>
      <c r="X365" s="297"/>
      <c r="Y365" s="297"/>
      <c r="Z365" s="297"/>
      <c r="AA365" s="297"/>
      <c r="AB365" s="297"/>
      <c r="AC365" s="297"/>
      <c r="AD365" s="297"/>
    </row>
    <row r="366" spans="10:30">
      <c r="J366" s="297"/>
      <c r="K366" s="297"/>
      <c r="L366" s="297"/>
      <c r="M366" s="297"/>
      <c r="N366" s="310"/>
      <c r="O366" s="297"/>
      <c r="P366" s="297"/>
      <c r="Q366" s="297"/>
      <c r="R366" s="297"/>
      <c r="S366" s="308"/>
      <c r="T366" s="297"/>
      <c r="U366" s="297"/>
      <c r="V366" s="297"/>
      <c r="W366" s="297"/>
      <c r="X366" s="297"/>
      <c r="Y366" s="297"/>
      <c r="Z366" s="297"/>
      <c r="AA366" s="297"/>
      <c r="AB366" s="297"/>
      <c r="AC366" s="297"/>
      <c r="AD366" s="297"/>
    </row>
    <row r="367" spans="10:30">
      <c r="J367" s="297"/>
      <c r="K367" s="297"/>
      <c r="L367" s="297"/>
      <c r="M367" s="297"/>
      <c r="N367" s="310"/>
      <c r="O367" s="297"/>
      <c r="P367" s="297"/>
      <c r="Q367" s="297"/>
      <c r="R367" s="297"/>
      <c r="S367" s="308"/>
      <c r="T367" s="297"/>
      <c r="U367" s="297"/>
      <c r="V367" s="297"/>
      <c r="W367" s="297"/>
      <c r="X367" s="297"/>
      <c r="Y367" s="297"/>
      <c r="Z367" s="297"/>
      <c r="AA367" s="297"/>
      <c r="AB367" s="297"/>
      <c r="AC367" s="297"/>
      <c r="AD367" s="297"/>
    </row>
    <row r="368" spans="10:30">
      <c r="J368" s="297"/>
      <c r="K368" s="297"/>
      <c r="L368" s="297"/>
      <c r="M368" s="297"/>
      <c r="N368" s="310"/>
      <c r="O368" s="297"/>
      <c r="P368" s="297"/>
      <c r="Q368" s="297"/>
      <c r="R368" s="297"/>
      <c r="S368" s="308"/>
      <c r="T368" s="297"/>
      <c r="U368" s="297"/>
      <c r="V368" s="297"/>
      <c r="W368" s="297"/>
      <c r="X368" s="297"/>
      <c r="Y368" s="297"/>
      <c r="Z368" s="297"/>
      <c r="AA368" s="297"/>
      <c r="AB368" s="297"/>
      <c r="AC368" s="297"/>
      <c r="AD368" s="297"/>
    </row>
    <row r="369" spans="10:30">
      <c r="J369" s="297"/>
      <c r="K369" s="297"/>
      <c r="L369" s="297"/>
      <c r="M369" s="297"/>
      <c r="N369" s="310"/>
      <c r="O369" s="297"/>
      <c r="P369" s="297"/>
      <c r="Q369" s="297"/>
      <c r="R369" s="297"/>
      <c r="S369" s="308"/>
      <c r="T369" s="297"/>
      <c r="U369" s="297"/>
      <c r="V369" s="297"/>
      <c r="W369" s="297"/>
      <c r="X369" s="297"/>
      <c r="Y369" s="297"/>
      <c r="Z369" s="297"/>
      <c r="AA369" s="297"/>
      <c r="AB369" s="297"/>
      <c r="AC369" s="297"/>
      <c r="AD369" s="297"/>
    </row>
    <row r="370" spans="10:30">
      <c r="J370" s="297"/>
      <c r="K370" s="297"/>
      <c r="L370" s="297"/>
      <c r="M370" s="297"/>
      <c r="N370" s="310"/>
      <c r="O370" s="297"/>
      <c r="P370" s="297"/>
      <c r="Q370" s="297"/>
      <c r="R370" s="297"/>
      <c r="S370" s="308"/>
      <c r="T370" s="297"/>
      <c r="U370" s="297"/>
      <c r="V370" s="297"/>
      <c r="W370" s="297"/>
      <c r="X370" s="297"/>
      <c r="Y370" s="297"/>
      <c r="Z370" s="297"/>
      <c r="AA370" s="297"/>
      <c r="AB370" s="297"/>
      <c r="AC370" s="297"/>
      <c r="AD370" s="297"/>
    </row>
    <row r="371" spans="10:30">
      <c r="J371" s="297"/>
      <c r="K371" s="297"/>
      <c r="L371" s="297"/>
      <c r="M371" s="297"/>
      <c r="N371" s="310"/>
      <c r="O371" s="297"/>
      <c r="P371" s="297"/>
      <c r="Q371" s="297"/>
      <c r="R371" s="297"/>
      <c r="S371" s="308"/>
      <c r="T371" s="297"/>
      <c r="U371" s="297"/>
      <c r="V371" s="297"/>
      <c r="W371" s="297"/>
      <c r="X371" s="297"/>
      <c r="Y371" s="297"/>
      <c r="Z371" s="297"/>
      <c r="AA371" s="297"/>
      <c r="AB371" s="297"/>
      <c r="AC371" s="297"/>
      <c r="AD371" s="297"/>
    </row>
    <row r="372" spans="10:30">
      <c r="J372" s="297"/>
      <c r="K372" s="297"/>
      <c r="L372" s="297"/>
      <c r="M372" s="297"/>
      <c r="N372" s="310"/>
      <c r="O372" s="297"/>
      <c r="P372" s="297"/>
      <c r="Q372" s="297"/>
      <c r="R372" s="297"/>
      <c r="S372" s="308"/>
      <c r="T372" s="297"/>
      <c r="U372" s="297"/>
      <c r="V372" s="297"/>
      <c r="W372" s="297"/>
      <c r="X372" s="297"/>
      <c r="Y372" s="297"/>
      <c r="Z372" s="297"/>
      <c r="AA372" s="297"/>
      <c r="AB372" s="297"/>
      <c r="AC372" s="297"/>
      <c r="AD372" s="297"/>
    </row>
    <row r="373" spans="10:30">
      <c r="J373" s="297"/>
      <c r="K373" s="297"/>
      <c r="L373" s="297"/>
      <c r="M373" s="297"/>
      <c r="N373" s="310"/>
      <c r="O373" s="297"/>
      <c r="P373" s="297"/>
      <c r="Q373" s="297"/>
      <c r="R373" s="297"/>
      <c r="S373" s="308"/>
      <c r="T373" s="297"/>
      <c r="U373" s="297"/>
      <c r="V373" s="297"/>
      <c r="W373" s="297"/>
      <c r="X373" s="297"/>
      <c r="Y373" s="297"/>
      <c r="Z373" s="297"/>
      <c r="AA373" s="297"/>
      <c r="AB373" s="297"/>
      <c r="AC373" s="297"/>
      <c r="AD373" s="297"/>
    </row>
    <row r="374" spans="10:30">
      <c r="J374" s="297"/>
      <c r="K374" s="297"/>
      <c r="L374" s="297"/>
      <c r="M374" s="297"/>
      <c r="N374" s="310"/>
      <c r="O374" s="297"/>
      <c r="P374" s="297"/>
      <c r="Q374" s="297"/>
      <c r="R374" s="297"/>
      <c r="S374" s="308"/>
      <c r="T374" s="297"/>
      <c r="U374" s="297"/>
      <c r="V374" s="297"/>
      <c r="W374" s="297"/>
      <c r="X374" s="297"/>
      <c r="Y374" s="297"/>
      <c r="Z374" s="297"/>
      <c r="AA374" s="297"/>
      <c r="AB374" s="297"/>
      <c r="AC374" s="297"/>
      <c r="AD374" s="297"/>
    </row>
    <row r="375" spans="10:30">
      <c r="J375" s="297"/>
      <c r="K375" s="297"/>
      <c r="L375" s="297"/>
      <c r="M375" s="297"/>
      <c r="N375" s="310"/>
      <c r="O375" s="297"/>
      <c r="P375" s="297"/>
      <c r="Q375" s="297"/>
      <c r="R375" s="297"/>
      <c r="S375" s="308"/>
      <c r="T375" s="297"/>
      <c r="U375" s="297"/>
      <c r="V375" s="297"/>
      <c r="W375" s="297"/>
      <c r="X375" s="297"/>
      <c r="Y375" s="297"/>
      <c r="Z375" s="297"/>
      <c r="AA375" s="297"/>
      <c r="AB375" s="297"/>
      <c r="AC375" s="297"/>
      <c r="AD375" s="297"/>
    </row>
    <row r="376" spans="10:30">
      <c r="J376" s="297"/>
      <c r="K376" s="297"/>
      <c r="L376" s="297"/>
      <c r="M376" s="297"/>
      <c r="N376" s="310"/>
      <c r="O376" s="297"/>
      <c r="P376" s="297"/>
      <c r="Q376" s="297"/>
      <c r="R376" s="297"/>
      <c r="S376" s="308"/>
      <c r="T376" s="297"/>
      <c r="U376" s="297"/>
      <c r="V376" s="297"/>
      <c r="W376" s="297"/>
      <c r="X376" s="297"/>
      <c r="Y376" s="297"/>
      <c r="Z376" s="297"/>
      <c r="AA376" s="297"/>
      <c r="AB376" s="297"/>
      <c r="AC376" s="297"/>
      <c r="AD376" s="297"/>
    </row>
    <row r="377" spans="10:30">
      <c r="J377" s="297"/>
      <c r="K377" s="297"/>
      <c r="L377" s="297"/>
      <c r="M377" s="297"/>
      <c r="N377" s="310"/>
      <c r="O377" s="297"/>
      <c r="P377" s="297"/>
      <c r="Q377" s="297"/>
      <c r="R377" s="297"/>
      <c r="S377" s="308"/>
      <c r="T377" s="297"/>
      <c r="U377" s="297"/>
      <c r="V377" s="297"/>
      <c r="W377" s="297"/>
      <c r="X377" s="297"/>
      <c r="Y377" s="297"/>
      <c r="Z377" s="297"/>
      <c r="AA377" s="297"/>
      <c r="AB377" s="297"/>
      <c r="AC377" s="297"/>
      <c r="AD377" s="297"/>
    </row>
    <row r="378" spans="10:30">
      <c r="J378" s="297"/>
      <c r="K378" s="297"/>
      <c r="L378" s="297"/>
      <c r="M378" s="297"/>
      <c r="N378" s="310"/>
      <c r="O378" s="297"/>
      <c r="P378" s="297"/>
      <c r="Q378" s="297"/>
      <c r="R378" s="297"/>
      <c r="S378" s="308"/>
      <c r="T378" s="297"/>
      <c r="U378" s="297"/>
      <c r="V378" s="297"/>
      <c r="W378" s="297"/>
      <c r="X378" s="297"/>
      <c r="Y378" s="297"/>
      <c r="Z378" s="297"/>
      <c r="AA378" s="297"/>
      <c r="AB378" s="297"/>
      <c r="AC378" s="297"/>
      <c r="AD378" s="297"/>
    </row>
    <row r="379" spans="10:30">
      <c r="J379" s="297"/>
      <c r="K379" s="297"/>
      <c r="L379" s="297"/>
      <c r="M379" s="297"/>
      <c r="N379" s="310"/>
      <c r="O379" s="297"/>
      <c r="P379" s="297"/>
      <c r="Q379" s="297"/>
      <c r="R379" s="297"/>
      <c r="S379" s="308"/>
      <c r="T379" s="297"/>
      <c r="U379" s="297"/>
      <c r="V379" s="297"/>
      <c r="W379" s="297"/>
      <c r="X379" s="297"/>
      <c r="Y379" s="297"/>
      <c r="Z379" s="297"/>
      <c r="AA379" s="297"/>
      <c r="AB379" s="297"/>
      <c r="AC379" s="297"/>
      <c r="AD379" s="297"/>
    </row>
    <row r="380" spans="10:30">
      <c r="J380" s="297"/>
      <c r="K380" s="297"/>
      <c r="L380" s="297"/>
      <c r="M380" s="297"/>
      <c r="N380" s="310"/>
      <c r="O380" s="297"/>
      <c r="P380" s="297"/>
      <c r="Q380" s="297"/>
      <c r="R380" s="297"/>
      <c r="S380" s="308"/>
      <c r="T380" s="297"/>
      <c r="U380" s="297"/>
      <c r="V380" s="297"/>
      <c r="W380" s="297"/>
      <c r="X380" s="297"/>
      <c r="Y380" s="297"/>
      <c r="Z380" s="297"/>
      <c r="AA380" s="297"/>
      <c r="AB380" s="297"/>
      <c r="AC380" s="297"/>
      <c r="AD380" s="297"/>
    </row>
    <row r="381" spans="10:30">
      <c r="J381" s="297"/>
      <c r="K381" s="297"/>
      <c r="L381" s="297"/>
      <c r="M381" s="297"/>
      <c r="N381" s="310"/>
      <c r="O381" s="297"/>
      <c r="P381" s="297"/>
      <c r="Q381" s="297"/>
      <c r="R381" s="297"/>
      <c r="S381" s="308"/>
      <c r="T381" s="297"/>
      <c r="U381" s="297"/>
      <c r="V381" s="297"/>
      <c r="W381" s="297"/>
      <c r="X381" s="297"/>
      <c r="Y381" s="297"/>
      <c r="Z381" s="297"/>
      <c r="AA381" s="297"/>
      <c r="AB381" s="297"/>
      <c r="AC381" s="297"/>
      <c r="AD381" s="297"/>
    </row>
    <row r="382" spans="10:30">
      <c r="J382" s="297"/>
      <c r="K382" s="297"/>
      <c r="L382" s="297"/>
      <c r="M382" s="297"/>
      <c r="N382" s="310"/>
      <c r="O382" s="297"/>
      <c r="P382" s="297"/>
      <c r="Q382" s="297"/>
      <c r="R382" s="297"/>
      <c r="S382" s="308"/>
      <c r="T382" s="297"/>
      <c r="U382" s="297"/>
      <c r="V382" s="297"/>
      <c r="W382" s="297"/>
      <c r="X382" s="297"/>
      <c r="Y382" s="297"/>
      <c r="Z382" s="297"/>
      <c r="AA382" s="297"/>
      <c r="AB382" s="297"/>
      <c r="AC382" s="297"/>
      <c r="AD382" s="297"/>
    </row>
    <row r="383" spans="10:30">
      <c r="J383" s="297"/>
      <c r="K383" s="297"/>
      <c r="L383" s="297"/>
      <c r="M383" s="297"/>
      <c r="N383" s="310"/>
      <c r="O383" s="297"/>
      <c r="P383" s="297"/>
      <c r="Q383" s="297"/>
      <c r="R383" s="297"/>
      <c r="S383" s="308"/>
      <c r="T383" s="297"/>
      <c r="U383" s="297"/>
      <c r="V383" s="297"/>
      <c r="W383" s="297"/>
      <c r="X383" s="297"/>
      <c r="Y383" s="297"/>
      <c r="Z383" s="297"/>
      <c r="AA383" s="297"/>
      <c r="AB383" s="297"/>
      <c r="AC383" s="297"/>
      <c r="AD383" s="297"/>
    </row>
    <row r="384" spans="10:30">
      <c r="J384" s="297"/>
      <c r="K384" s="297"/>
      <c r="L384" s="297"/>
      <c r="M384" s="297"/>
      <c r="N384" s="310"/>
      <c r="O384" s="297"/>
      <c r="P384" s="297"/>
      <c r="Q384" s="297"/>
      <c r="R384" s="297"/>
      <c r="S384" s="308"/>
      <c r="T384" s="297"/>
      <c r="U384" s="297"/>
      <c r="V384" s="297"/>
      <c r="W384" s="297"/>
      <c r="X384" s="297"/>
      <c r="Y384" s="297"/>
      <c r="Z384" s="297"/>
      <c r="AA384" s="297"/>
      <c r="AB384" s="297"/>
      <c r="AC384" s="297"/>
      <c r="AD384" s="297"/>
    </row>
    <row r="385" spans="10:30">
      <c r="J385" s="297"/>
      <c r="K385" s="297"/>
      <c r="L385" s="297"/>
      <c r="M385" s="297"/>
      <c r="N385" s="310"/>
      <c r="O385" s="297"/>
      <c r="P385" s="297"/>
      <c r="Q385" s="297"/>
      <c r="R385" s="297"/>
      <c r="S385" s="308"/>
      <c r="T385" s="297"/>
      <c r="U385" s="297"/>
      <c r="V385" s="297"/>
      <c r="W385" s="297"/>
      <c r="X385" s="297"/>
      <c r="Y385" s="297"/>
      <c r="Z385" s="297"/>
      <c r="AA385" s="297"/>
      <c r="AB385" s="297"/>
      <c r="AC385" s="297"/>
      <c r="AD385" s="297"/>
    </row>
    <row r="386" spans="10:30">
      <c r="J386" s="297"/>
      <c r="K386" s="297"/>
      <c r="L386" s="297"/>
      <c r="M386" s="297"/>
      <c r="N386" s="310"/>
      <c r="O386" s="297"/>
      <c r="P386" s="297"/>
      <c r="Q386" s="297"/>
      <c r="R386" s="297"/>
      <c r="S386" s="308"/>
      <c r="T386" s="297"/>
      <c r="U386" s="297"/>
      <c r="V386" s="297"/>
      <c r="W386" s="297"/>
      <c r="X386" s="297"/>
      <c r="Y386" s="297"/>
      <c r="Z386" s="297"/>
      <c r="AA386" s="297"/>
      <c r="AB386" s="297"/>
      <c r="AC386" s="297"/>
      <c r="AD386" s="297"/>
    </row>
    <row r="387" spans="10:30">
      <c r="J387" s="297"/>
      <c r="K387" s="297"/>
      <c r="L387" s="297"/>
      <c r="M387" s="297"/>
      <c r="N387" s="310"/>
      <c r="O387" s="297"/>
      <c r="P387" s="297"/>
      <c r="Q387" s="297"/>
      <c r="R387" s="297"/>
      <c r="S387" s="308"/>
      <c r="T387" s="297"/>
      <c r="U387" s="297"/>
      <c r="V387" s="297"/>
      <c r="W387" s="297"/>
      <c r="X387" s="297"/>
      <c r="Y387" s="297"/>
      <c r="Z387" s="297"/>
      <c r="AA387" s="297"/>
      <c r="AB387" s="297"/>
      <c r="AC387" s="297"/>
      <c r="AD387" s="297"/>
    </row>
    <row r="388" spans="10:30">
      <c r="J388" s="297"/>
      <c r="K388" s="297"/>
      <c r="L388" s="297"/>
      <c r="M388" s="297"/>
      <c r="N388" s="310"/>
      <c r="O388" s="297"/>
      <c r="P388" s="297"/>
      <c r="Q388" s="297"/>
      <c r="R388" s="297"/>
      <c r="S388" s="308"/>
      <c r="T388" s="297"/>
      <c r="U388" s="297"/>
      <c r="V388" s="297"/>
      <c r="W388" s="297"/>
      <c r="X388" s="297"/>
      <c r="Y388" s="297"/>
      <c r="Z388" s="297"/>
      <c r="AA388" s="297"/>
      <c r="AB388" s="297"/>
      <c r="AC388" s="297"/>
      <c r="AD388" s="297"/>
    </row>
    <row r="389" spans="10:30">
      <c r="J389" s="297"/>
      <c r="K389" s="297"/>
      <c r="L389" s="297"/>
      <c r="M389" s="297"/>
      <c r="N389" s="310"/>
      <c r="O389" s="297"/>
      <c r="P389" s="297"/>
      <c r="Q389" s="297"/>
      <c r="R389" s="297"/>
      <c r="S389" s="308"/>
      <c r="T389" s="297"/>
      <c r="U389" s="297"/>
      <c r="V389" s="297"/>
      <c r="W389" s="297"/>
      <c r="X389" s="297"/>
      <c r="Y389" s="297"/>
      <c r="Z389" s="297"/>
      <c r="AA389" s="297"/>
      <c r="AB389" s="297"/>
      <c r="AC389" s="297"/>
      <c r="AD389" s="297"/>
    </row>
    <row r="390" spans="10:30">
      <c r="J390" s="297"/>
      <c r="K390" s="297"/>
      <c r="L390" s="297"/>
      <c r="M390" s="297"/>
      <c r="N390" s="310"/>
      <c r="O390" s="297"/>
      <c r="P390" s="297"/>
      <c r="Q390" s="297"/>
      <c r="R390" s="297"/>
      <c r="S390" s="308"/>
      <c r="T390" s="297"/>
      <c r="U390" s="297"/>
      <c r="V390" s="297"/>
      <c r="W390" s="297"/>
      <c r="X390" s="297"/>
      <c r="Y390" s="297"/>
      <c r="Z390" s="297"/>
      <c r="AA390" s="297"/>
      <c r="AB390" s="297"/>
      <c r="AC390" s="297"/>
      <c r="AD390" s="297"/>
    </row>
    <row r="391" spans="10:30">
      <c r="J391" s="297"/>
      <c r="K391" s="297"/>
      <c r="L391" s="297"/>
      <c r="M391" s="297"/>
      <c r="N391" s="310"/>
      <c r="O391" s="297"/>
      <c r="P391" s="297"/>
      <c r="Q391" s="297"/>
      <c r="R391" s="297"/>
      <c r="S391" s="308"/>
      <c r="T391" s="297"/>
      <c r="U391" s="297"/>
      <c r="V391" s="297"/>
      <c r="W391" s="297"/>
      <c r="X391" s="297"/>
      <c r="Y391" s="297"/>
      <c r="Z391" s="297"/>
      <c r="AA391" s="297"/>
      <c r="AB391" s="297"/>
      <c r="AC391" s="297"/>
      <c r="AD391" s="297"/>
    </row>
    <row r="392" spans="10:30">
      <c r="J392" s="297"/>
      <c r="K392" s="297"/>
      <c r="L392" s="297"/>
      <c r="M392" s="297"/>
      <c r="N392" s="310"/>
      <c r="O392" s="297"/>
      <c r="P392" s="297"/>
      <c r="Q392" s="297"/>
      <c r="R392" s="297"/>
      <c r="S392" s="308"/>
      <c r="T392" s="297"/>
      <c r="U392" s="297"/>
      <c r="V392" s="297"/>
      <c r="W392" s="297"/>
      <c r="X392" s="297"/>
      <c r="Y392" s="297"/>
      <c r="Z392" s="297"/>
      <c r="AA392" s="297"/>
      <c r="AB392" s="297"/>
      <c r="AC392" s="297"/>
      <c r="AD392" s="297"/>
    </row>
    <row r="393" spans="10:30">
      <c r="J393" s="297"/>
      <c r="K393" s="297"/>
      <c r="L393" s="297"/>
      <c r="M393" s="297"/>
      <c r="N393" s="310"/>
      <c r="O393" s="297"/>
      <c r="P393" s="297"/>
      <c r="Q393" s="297"/>
      <c r="R393" s="297"/>
      <c r="S393" s="308"/>
      <c r="T393" s="297"/>
      <c r="U393" s="297"/>
      <c r="V393" s="297"/>
      <c r="W393" s="297"/>
      <c r="X393" s="297"/>
      <c r="Y393" s="297"/>
      <c r="Z393" s="297"/>
      <c r="AA393" s="297"/>
      <c r="AB393" s="297"/>
      <c r="AC393" s="297"/>
      <c r="AD393" s="297"/>
    </row>
    <row r="394" spans="10:30">
      <c r="J394" s="297"/>
      <c r="K394" s="297"/>
      <c r="L394" s="297"/>
      <c r="M394" s="297"/>
      <c r="N394" s="310"/>
      <c r="O394" s="297"/>
      <c r="P394" s="297"/>
      <c r="Q394" s="297"/>
      <c r="R394" s="297"/>
      <c r="S394" s="308"/>
      <c r="T394" s="297"/>
      <c r="U394" s="297"/>
      <c r="V394" s="297"/>
      <c r="W394" s="297"/>
      <c r="X394" s="297"/>
      <c r="Y394" s="297"/>
      <c r="Z394" s="297"/>
      <c r="AA394" s="297"/>
      <c r="AB394" s="297"/>
      <c r="AC394" s="297"/>
      <c r="AD394" s="297"/>
    </row>
    <row r="395" spans="10:30">
      <c r="J395" s="297"/>
      <c r="K395" s="297"/>
      <c r="L395" s="297"/>
      <c r="M395" s="297"/>
      <c r="N395" s="310"/>
      <c r="O395" s="297"/>
      <c r="P395" s="297"/>
      <c r="Q395" s="297"/>
      <c r="R395" s="297"/>
      <c r="S395" s="308"/>
      <c r="T395" s="297"/>
      <c r="U395" s="297"/>
      <c r="V395" s="297"/>
      <c r="W395" s="297"/>
      <c r="X395" s="297"/>
      <c r="Y395" s="297"/>
      <c r="Z395" s="297"/>
      <c r="AA395" s="297"/>
      <c r="AB395" s="297"/>
      <c r="AC395" s="297"/>
      <c r="AD395" s="297"/>
    </row>
    <row r="396" spans="10:30">
      <c r="J396" s="297"/>
      <c r="K396" s="297"/>
      <c r="L396" s="297"/>
      <c r="M396" s="297"/>
      <c r="N396" s="310"/>
      <c r="O396" s="297"/>
      <c r="P396" s="297"/>
      <c r="Q396" s="297"/>
      <c r="R396" s="297"/>
      <c r="S396" s="308"/>
      <c r="T396" s="297"/>
      <c r="U396" s="297"/>
      <c r="V396" s="297"/>
      <c r="W396" s="297"/>
      <c r="X396" s="297"/>
      <c r="Y396" s="297"/>
      <c r="Z396" s="297"/>
      <c r="AA396" s="297"/>
      <c r="AB396" s="297"/>
      <c r="AC396" s="297"/>
      <c r="AD396" s="297"/>
    </row>
    <row r="397" spans="10:30">
      <c r="J397" s="297"/>
      <c r="K397" s="297"/>
      <c r="L397" s="297"/>
      <c r="M397" s="297"/>
      <c r="N397" s="310"/>
      <c r="O397" s="297"/>
      <c r="P397" s="297"/>
      <c r="Q397" s="297"/>
      <c r="R397" s="297"/>
      <c r="S397" s="308"/>
      <c r="T397" s="297"/>
      <c r="U397" s="297"/>
      <c r="V397" s="297"/>
      <c r="W397" s="297"/>
      <c r="X397" s="297"/>
      <c r="Y397" s="297"/>
      <c r="Z397" s="297"/>
      <c r="AA397" s="297"/>
      <c r="AB397" s="297"/>
      <c r="AC397" s="297"/>
      <c r="AD397" s="297"/>
    </row>
    <row r="398" spans="10:30">
      <c r="J398" s="297"/>
      <c r="K398" s="297"/>
      <c r="L398" s="297"/>
      <c r="M398" s="297"/>
      <c r="N398" s="310"/>
      <c r="O398" s="297"/>
      <c r="P398" s="297"/>
      <c r="Q398" s="297"/>
      <c r="R398" s="297"/>
      <c r="S398" s="308"/>
      <c r="T398" s="297"/>
      <c r="U398" s="297"/>
      <c r="V398" s="297"/>
      <c r="W398" s="297"/>
      <c r="X398" s="297"/>
      <c r="Y398" s="297"/>
      <c r="Z398" s="297"/>
      <c r="AA398" s="297"/>
      <c r="AB398" s="297"/>
      <c r="AC398" s="297"/>
      <c r="AD398" s="297"/>
    </row>
    <row r="399" spans="10:30">
      <c r="J399" s="297"/>
      <c r="K399" s="297"/>
      <c r="L399" s="297"/>
      <c r="M399" s="297"/>
      <c r="N399" s="310"/>
      <c r="O399" s="297"/>
      <c r="P399" s="297"/>
      <c r="Q399" s="297"/>
      <c r="R399" s="297"/>
      <c r="S399" s="308"/>
      <c r="T399" s="297"/>
      <c r="U399" s="297"/>
      <c r="V399" s="297"/>
      <c r="W399" s="297"/>
      <c r="X399" s="297"/>
      <c r="Y399" s="297"/>
      <c r="Z399" s="297"/>
      <c r="AA399" s="297"/>
      <c r="AB399" s="297"/>
      <c r="AC399" s="297"/>
      <c r="AD399" s="297"/>
    </row>
    <row r="400" spans="10:30">
      <c r="J400" s="297"/>
      <c r="K400" s="297"/>
      <c r="L400" s="297"/>
      <c r="M400" s="297"/>
      <c r="N400" s="310"/>
      <c r="O400" s="297"/>
      <c r="P400" s="297"/>
      <c r="Q400" s="297"/>
      <c r="R400" s="297"/>
      <c r="S400" s="308"/>
      <c r="T400" s="297"/>
      <c r="U400" s="297"/>
      <c r="V400" s="297"/>
      <c r="W400" s="297"/>
      <c r="X400" s="297"/>
      <c r="Y400" s="297"/>
      <c r="Z400" s="297"/>
      <c r="AA400" s="297"/>
      <c r="AB400" s="297"/>
      <c r="AC400" s="297"/>
      <c r="AD400" s="297"/>
    </row>
    <row r="401" spans="10:30">
      <c r="J401" s="297"/>
      <c r="K401" s="297"/>
      <c r="L401" s="297"/>
      <c r="M401" s="297"/>
      <c r="N401" s="310"/>
      <c r="O401" s="297"/>
      <c r="P401" s="297"/>
      <c r="Q401" s="297"/>
      <c r="R401" s="297"/>
      <c r="S401" s="308"/>
      <c r="T401" s="297"/>
      <c r="U401" s="297"/>
      <c r="V401" s="297"/>
      <c r="W401" s="297"/>
      <c r="X401" s="297"/>
      <c r="Y401" s="297"/>
      <c r="Z401" s="297"/>
      <c r="AA401" s="297"/>
      <c r="AB401" s="297"/>
      <c r="AC401" s="297"/>
      <c r="AD401" s="297"/>
    </row>
    <row r="402" spans="10:30">
      <c r="J402" s="297"/>
      <c r="K402" s="297"/>
      <c r="L402" s="297"/>
      <c r="M402" s="297"/>
      <c r="N402" s="310"/>
      <c r="O402" s="297"/>
      <c r="P402" s="297"/>
      <c r="Q402" s="297"/>
      <c r="R402" s="297"/>
      <c r="S402" s="308"/>
      <c r="T402" s="297"/>
      <c r="U402" s="297"/>
      <c r="V402" s="297"/>
      <c r="W402" s="297"/>
      <c r="X402" s="297"/>
      <c r="Y402" s="297"/>
      <c r="Z402" s="297"/>
      <c r="AA402" s="297"/>
      <c r="AB402" s="297"/>
      <c r="AC402" s="297"/>
      <c r="AD402" s="297"/>
    </row>
    <row r="403" spans="10:30">
      <c r="J403" s="297"/>
      <c r="K403" s="297"/>
      <c r="L403" s="297"/>
      <c r="M403" s="297"/>
      <c r="N403" s="310"/>
      <c r="O403" s="297"/>
      <c r="P403" s="297"/>
      <c r="Q403" s="297"/>
      <c r="R403" s="297"/>
      <c r="S403" s="308"/>
      <c r="T403" s="297"/>
      <c r="U403" s="297"/>
      <c r="V403" s="297"/>
      <c r="W403" s="297"/>
      <c r="X403" s="297"/>
      <c r="Y403" s="297"/>
      <c r="Z403" s="297"/>
      <c r="AA403" s="297"/>
      <c r="AB403" s="297"/>
      <c r="AC403" s="297"/>
      <c r="AD403" s="297"/>
    </row>
    <row r="404" spans="10:30">
      <c r="J404" s="297"/>
      <c r="K404" s="297"/>
      <c r="L404" s="297"/>
      <c r="M404" s="297"/>
      <c r="N404" s="310"/>
      <c r="O404" s="297"/>
      <c r="P404" s="297"/>
      <c r="Q404" s="297"/>
      <c r="R404" s="297"/>
      <c r="S404" s="308"/>
      <c r="T404" s="297"/>
      <c r="U404" s="297"/>
      <c r="V404" s="297"/>
      <c r="W404" s="297"/>
      <c r="X404" s="297"/>
      <c r="Y404" s="297"/>
      <c r="Z404" s="297"/>
      <c r="AA404" s="297"/>
      <c r="AB404" s="297"/>
      <c r="AC404" s="297"/>
      <c r="AD404" s="297"/>
    </row>
    <row r="405" spans="10:30">
      <c r="J405" s="297"/>
      <c r="K405" s="297"/>
      <c r="L405" s="297"/>
      <c r="M405" s="297"/>
      <c r="N405" s="310"/>
      <c r="O405" s="297"/>
      <c r="P405" s="297"/>
      <c r="Q405" s="297"/>
      <c r="R405" s="297"/>
      <c r="S405" s="308"/>
      <c r="T405" s="297"/>
      <c r="U405" s="297"/>
      <c r="V405" s="297"/>
      <c r="W405" s="297"/>
      <c r="X405" s="297"/>
      <c r="Y405" s="297"/>
      <c r="Z405" s="297"/>
      <c r="AA405" s="297"/>
      <c r="AB405" s="297"/>
      <c r="AC405" s="297"/>
      <c r="AD405" s="297"/>
    </row>
    <row r="406" spans="10:30">
      <c r="O406" s="297"/>
      <c r="P406" s="297"/>
      <c r="Q406" s="297"/>
      <c r="R406" s="297"/>
      <c r="S406" s="308"/>
      <c r="T406" s="297"/>
      <c r="U406" s="297"/>
      <c r="V406" s="297"/>
      <c r="W406" s="297"/>
      <c r="X406" s="297"/>
      <c r="Y406" s="297"/>
      <c r="Z406" s="297"/>
      <c r="AA406" s="297"/>
      <c r="AB406" s="297"/>
      <c r="AC406" s="297"/>
      <c r="AD406" s="297"/>
    </row>
    <row r="407" spans="10:30">
      <c r="O407" s="297"/>
      <c r="P407" s="297"/>
      <c r="Q407" s="297"/>
      <c r="R407" s="297"/>
      <c r="S407" s="308"/>
      <c r="T407" s="297"/>
      <c r="U407" s="297"/>
      <c r="V407" s="297"/>
      <c r="W407" s="297"/>
      <c r="X407" s="297"/>
      <c r="Y407" s="297"/>
      <c r="Z407" s="297"/>
      <c r="AA407" s="297"/>
      <c r="AB407" s="297"/>
      <c r="AC407" s="297"/>
      <c r="AD407" s="297"/>
    </row>
  </sheetData>
  <protectedRanges>
    <protectedRange password="816E" sqref="D30:F30" name="範囲2"/>
    <protectedRange password="E36F" sqref="D29:F29" name="範囲1"/>
  </protectedRanges>
  <dataConsolidate/>
  <mergeCells count="632">
    <mergeCell ref="K7:L7"/>
    <mergeCell ref="K16:L16"/>
    <mergeCell ref="K15:L15"/>
    <mergeCell ref="K14:L14"/>
    <mergeCell ref="K13:L13"/>
    <mergeCell ref="K12:L12"/>
    <mergeCell ref="K11:L11"/>
    <mergeCell ref="K10:L10"/>
    <mergeCell ref="K9:L9"/>
    <mergeCell ref="B275:C275"/>
    <mergeCell ref="D275:F275"/>
    <mergeCell ref="B276:C276"/>
    <mergeCell ref="D276:F276"/>
    <mergeCell ref="B277:C277"/>
    <mergeCell ref="D277:F277"/>
    <mergeCell ref="B274:C274"/>
    <mergeCell ref="D274:F274"/>
    <mergeCell ref="K8:L8"/>
    <mergeCell ref="D273:F273"/>
    <mergeCell ref="D209:F209"/>
    <mergeCell ref="D224:F224"/>
    <mergeCell ref="D38:F38"/>
    <mergeCell ref="D74:F74"/>
    <mergeCell ref="D67:F67"/>
    <mergeCell ref="G101:G102"/>
    <mergeCell ref="E102:F102"/>
    <mergeCell ref="C111:D112"/>
    <mergeCell ref="E111:F111"/>
    <mergeCell ref="G111:G112"/>
    <mergeCell ref="E112:F112"/>
    <mergeCell ref="C113:D114"/>
    <mergeCell ref="E113:F113"/>
    <mergeCell ref="A255:A257"/>
    <mergeCell ref="B255:C255"/>
    <mergeCell ref="D255:F255"/>
    <mergeCell ref="B256:C256"/>
    <mergeCell ref="D256:F256"/>
    <mergeCell ref="B257:C257"/>
    <mergeCell ref="D257:F257"/>
    <mergeCell ref="A258:A264"/>
    <mergeCell ref="B258:C258"/>
    <mergeCell ref="D258:F258"/>
    <mergeCell ref="B259:C259"/>
    <mergeCell ref="D259:F259"/>
    <mergeCell ref="B260:C260"/>
    <mergeCell ref="D260:F260"/>
    <mergeCell ref="B261:C261"/>
    <mergeCell ref="D261:F261"/>
    <mergeCell ref="B262:C262"/>
    <mergeCell ref="D262:F262"/>
    <mergeCell ref="B263:C263"/>
    <mergeCell ref="D263:F263"/>
    <mergeCell ref="B264:C264"/>
    <mergeCell ref="D264:F264"/>
    <mergeCell ref="B267:C267"/>
    <mergeCell ref="D267:F267"/>
    <mergeCell ref="A268:A274"/>
    <mergeCell ref="B268:C268"/>
    <mergeCell ref="E282:F282"/>
    <mergeCell ref="E281:F281"/>
    <mergeCell ref="E280:F280"/>
    <mergeCell ref="E279:F279"/>
    <mergeCell ref="D272:F272"/>
    <mergeCell ref="A265:A267"/>
    <mergeCell ref="B265:C265"/>
    <mergeCell ref="D265:F265"/>
    <mergeCell ref="B266:C266"/>
    <mergeCell ref="D266:F266"/>
    <mergeCell ref="D268:F268"/>
    <mergeCell ref="B269:C269"/>
    <mergeCell ref="D269:F269"/>
    <mergeCell ref="B270:C270"/>
    <mergeCell ref="D270:F270"/>
    <mergeCell ref="B271:C271"/>
    <mergeCell ref="D271:F271"/>
    <mergeCell ref="B272:C272"/>
    <mergeCell ref="B273:C273"/>
    <mergeCell ref="A275:A277"/>
    <mergeCell ref="A245:A247"/>
    <mergeCell ref="B245:C245"/>
    <mergeCell ref="D245:F245"/>
    <mergeCell ref="B246:C246"/>
    <mergeCell ref="D246:F246"/>
    <mergeCell ref="B247:C247"/>
    <mergeCell ref="D247:F247"/>
    <mergeCell ref="A248:A254"/>
    <mergeCell ref="B248:C248"/>
    <mergeCell ref="D248:F248"/>
    <mergeCell ref="B249:C249"/>
    <mergeCell ref="D249:F249"/>
    <mergeCell ref="B250:C250"/>
    <mergeCell ref="D250:F250"/>
    <mergeCell ref="B251:C251"/>
    <mergeCell ref="D251:F251"/>
    <mergeCell ref="B252:C252"/>
    <mergeCell ref="D252:F252"/>
    <mergeCell ref="B253:C253"/>
    <mergeCell ref="D253:F253"/>
    <mergeCell ref="B254:C254"/>
    <mergeCell ref="D254:F254"/>
    <mergeCell ref="A235:A237"/>
    <mergeCell ref="B235:C235"/>
    <mergeCell ref="D235:F235"/>
    <mergeCell ref="B236:C236"/>
    <mergeCell ref="D236:F236"/>
    <mergeCell ref="B237:C237"/>
    <mergeCell ref="D237:F237"/>
    <mergeCell ref="A238:A244"/>
    <mergeCell ref="B238:C238"/>
    <mergeCell ref="D238:F238"/>
    <mergeCell ref="B239:C239"/>
    <mergeCell ref="D239:F239"/>
    <mergeCell ref="B240:C240"/>
    <mergeCell ref="D240:F240"/>
    <mergeCell ref="B241:C241"/>
    <mergeCell ref="D241:F241"/>
    <mergeCell ref="B242:C242"/>
    <mergeCell ref="D242:F242"/>
    <mergeCell ref="B243:C243"/>
    <mergeCell ref="D243:F243"/>
    <mergeCell ref="B244:C244"/>
    <mergeCell ref="D244:F244"/>
    <mergeCell ref="A225:A227"/>
    <mergeCell ref="B225:C225"/>
    <mergeCell ref="D225:F225"/>
    <mergeCell ref="B226:C226"/>
    <mergeCell ref="D226:F226"/>
    <mergeCell ref="B227:C227"/>
    <mergeCell ref="D227:F227"/>
    <mergeCell ref="A228:A234"/>
    <mergeCell ref="B228:C228"/>
    <mergeCell ref="D228:F228"/>
    <mergeCell ref="B229:C229"/>
    <mergeCell ref="D229:F229"/>
    <mergeCell ref="B230:C230"/>
    <mergeCell ref="D230:F230"/>
    <mergeCell ref="B231:C231"/>
    <mergeCell ref="D231:F231"/>
    <mergeCell ref="B232:C232"/>
    <mergeCell ref="D232:F232"/>
    <mergeCell ref="B233:C233"/>
    <mergeCell ref="D233:F233"/>
    <mergeCell ref="B234:C234"/>
    <mergeCell ref="D234:F234"/>
    <mergeCell ref="D293:F293"/>
    <mergeCell ref="D289:F289"/>
    <mergeCell ref="D294:F294"/>
    <mergeCell ref="D296:F296"/>
    <mergeCell ref="D291:F291"/>
    <mergeCell ref="D295:F295"/>
    <mergeCell ref="D292:F292"/>
    <mergeCell ref="D290:F290"/>
    <mergeCell ref="A178:A184"/>
    <mergeCell ref="D178:F178"/>
    <mergeCell ref="B178:C178"/>
    <mergeCell ref="A188:A194"/>
    <mergeCell ref="B188:C188"/>
    <mergeCell ref="D188:F188"/>
    <mergeCell ref="D180:F180"/>
    <mergeCell ref="B181:C181"/>
    <mergeCell ref="D181:F181"/>
    <mergeCell ref="B182:C182"/>
    <mergeCell ref="B198:C198"/>
    <mergeCell ref="D198:F198"/>
    <mergeCell ref="A208:A214"/>
    <mergeCell ref="B208:C208"/>
    <mergeCell ref="D208:F208"/>
    <mergeCell ref="B209:C209"/>
    <mergeCell ref="B210:C210"/>
    <mergeCell ref="D210:F210"/>
    <mergeCell ref="D214:F214"/>
    <mergeCell ref="A289:A292"/>
    <mergeCell ref="A293:A296"/>
    <mergeCell ref="B296:C296"/>
    <mergeCell ref="B295:C295"/>
    <mergeCell ref="B294:C294"/>
    <mergeCell ref="B293:C293"/>
    <mergeCell ref="B292:C292"/>
    <mergeCell ref="B291:C291"/>
    <mergeCell ref="B290:C290"/>
    <mergeCell ref="B289:C289"/>
    <mergeCell ref="A215:A217"/>
    <mergeCell ref="B215:C215"/>
    <mergeCell ref="D215:F215"/>
    <mergeCell ref="B216:C216"/>
    <mergeCell ref="D216:F216"/>
    <mergeCell ref="B217:C217"/>
    <mergeCell ref="D217:F217"/>
    <mergeCell ref="A218:A224"/>
    <mergeCell ref="B218:C218"/>
    <mergeCell ref="D218:F218"/>
    <mergeCell ref="B219:C219"/>
    <mergeCell ref="A283:C283"/>
    <mergeCell ref="D283:F283"/>
    <mergeCell ref="A278:A282"/>
    <mergeCell ref="B282:C282"/>
    <mergeCell ref="B281:C281"/>
    <mergeCell ref="A286:A288"/>
    <mergeCell ref="D285:F285"/>
    <mergeCell ref="D284:F284"/>
    <mergeCell ref="B288:C288"/>
    <mergeCell ref="B287:C287"/>
    <mergeCell ref="B286:C286"/>
    <mergeCell ref="A284:A285"/>
    <mergeCell ref="B285:C285"/>
    <mergeCell ref="B284:C284"/>
    <mergeCell ref="B280:C280"/>
    <mergeCell ref="B279:C279"/>
    <mergeCell ref="B278:C278"/>
    <mergeCell ref="E278:F278"/>
    <mergeCell ref="B211:C211"/>
    <mergeCell ref="D211:F211"/>
    <mergeCell ref="B212:C212"/>
    <mergeCell ref="D212:F212"/>
    <mergeCell ref="B213:C213"/>
    <mergeCell ref="D213:F213"/>
    <mergeCell ref="B214:C214"/>
    <mergeCell ref="D219:F219"/>
    <mergeCell ref="B220:C220"/>
    <mergeCell ref="D220:F220"/>
    <mergeCell ref="B221:C221"/>
    <mergeCell ref="D221:F221"/>
    <mergeCell ref="B222:C222"/>
    <mergeCell ref="D222:F222"/>
    <mergeCell ref="B223:C223"/>
    <mergeCell ref="D223:F223"/>
    <mergeCell ref="B224:C224"/>
    <mergeCell ref="A22:C22"/>
    <mergeCell ref="D22:F22"/>
    <mergeCell ref="A32:C32"/>
    <mergeCell ref="D32:F32"/>
    <mergeCell ref="A33:C33"/>
    <mergeCell ref="D33:F33"/>
    <mergeCell ref="A28:C28"/>
    <mergeCell ref="D41:F41"/>
    <mergeCell ref="D34:F34"/>
    <mergeCell ref="B35:C35"/>
    <mergeCell ref="D35:F35"/>
    <mergeCell ref="B36:C36"/>
    <mergeCell ref="B42:C42"/>
    <mergeCell ref="E42:F42"/>
    <mergeCell ref="A34:C34"/>
    <mergeCell ref="D36:F36"/>
    <mergeCell ref="A35:A40"/>
    <mergeCell ref="D19:F19"/>
    <mergeCell ref="B20:C20"/>
    <mergeCell ref="D20:F20"/>
    <mergeCell ref="B21:C21"/>
    <mergeCell ref="D21:F21"/>
    <mergeCell ref="A7:A9"/>
    <mergeCell ref="B7:C7"/>
    <mergeCell ref="D7:F7"/>
    <mergeCell ref="B8:C8"/>
    <mergeCell ref="D8:F8"/>
    <mergeCell ref="B9:C9"/>
    <mergeCell ref="D9:F9"/>
    <mergeCell ref="D13:F16"/>
    <mergeCell ref="B17:C17"/>
    <mergeCell ref="D17:F17"/>
    <mergeCell ref="A10:A18"/>
    <mergeCell ref="B10:C10"/>
    <mergeCell ref="D10:F10"/>
    <mergeCell ref="B11:C11"/>
    <mergeCell ref="D11:F11"/>
    <mergeCell ref="B12:C12"/>
    <mergeCell ref="D12:F12"/>
    <mergeCell ref="B13:C16"/>
    <mergeCell ref="B18:C18"/>
    <mergeCell ref="D18:F18"/>
    <mergeCell ref="I29:J29"/>
    <mergeCell ref="I30:J30"/>
    <mergeCell ref="A31:C31"/>
    <mergeCell ref="D31:F31"/>
    <mergeCell ref="D27:F27"/>
    <mergeCell ref="A27:C27"/>
    <mergeCell ref="D26:F26"/>
    <mergeCell ref="D30:F30"/>
    <mergeCell ref="A30:C30"/>
    <mergeCell ref="D29:F29"/>
    <mergeCell ref="A29:C29"/>
    <mergeCell ref="D28:F28"/>
    <mergeCell ref="A26:C26"/>
    <mergeCell ref="A23:C23"/>
    <mergeCell ref="D23:F23"/>
    <mergeCell ref="A24:C24"/>
    <mergeCell ref="D24:F24"/>
    <mergeCell ref="D25:F25"/>
    <mergeCell ref="A25:C25"/>
    <mergeCell ref="A19:A21"/>
    <mergeCell ref="B19:C19"/>
    <mergeCell ref="B37:C37"/>
    <mergeCell ref="D37:F37"/>
    <mergeCell ref="B38:C38"/>
    <mergeCell ref="B40:C40"/>
    <mergeCell ref="B39:C39"/>
    <mergeCell ref="D40:F40"/>
    <mergeCell ref="D39:F39"/>
    <mergeCell ref="A41:A42"/>
    <mergeCell ref="B41:C41"/>
    <mergeCell ref="A49:A52"/>
    <mergeCell ref="B49:C49"/>
    <mergeCell ref="D49:F49"/>
    <mergeCell ref="B51:C51"/>
    <mergeCell ref="D51:F51"/>
    <mergeCell ref="B52:C52"/>
    <mergeCell ref="D52:F52"/>
    <mergeCell ref="B43:C43"/>
    <mergeCell ref="D43:F43"/>
    <mergeCell ref="B44:C44"/>
    <mergeCell ref="D44:F44"/>
    <mergeCell ref="B45:C45"/>
    <mergeCell ref="D45:F45"/>
    <mergeCell ref="B46:C46"/>
    <mergeCell ref="D46:F46"/>
    <mergeCell ref="B47:C47"/>
    <mergeCell ref="B50:C50"/>
    <mergeCell ref="D50:F50"/>
    <mergeCell ref="B48:C48"/>
    <mergeCell ref="D48:F48"/>
    <mergeCell ref="D47:F47"/>
    <mergeCell ref="A43:A48"/>
    <mergeCell ref="A58:A61"/>
    <mergeCell ref="B58:C58"/>
    <mergeCell ref="D58:F58"/>
    <mergeCell ref="B60:C60"/>
    <mergeCell ref="D60:F60"/>
    <mergeCell ref="B61:C61"/>
    <mergeCell ref="D61:F61"/>
    <mergeCell ref="B59:C59"/>
    <mergeCell ref="D59:F59"/>
    <mergeCell ref="A53:A57"/>
    <mergeCell ref="B53:C53"/>
    <mergeCell ref="D53:F53"/>
    <mergeCell ref="B55:C55"/>
    <mergeCell ref="D55:F55"/>
    <mergeCell ref="B56:C56"/>
    <mergeCell ref="D56:F56"/>
    <mergeCell ref="B57:C57"/>
    <mergeCell ref="B54:C54"/>
    <mergeCell ref="D54:F54"/>
    <mergeCell ref="D68:F68"/>
    <mergeCell ref="B69:C69"/>
    <mergeCell ref="D69:F69"/>
    <mergeCell ref="B70:C70"/>
    <mergeCell ref="D70:F70"/>
    <mergeCell ref="B67:C67"/>
    <mergeCell ref="B74:C74"/>
    <mergeCell ref="B75:C75"/>
    <mergeCell ref="D75:F75"/>
    <mergeCell ref="A76:A78"/>
    <mergeCell ref="B76:C76"/>
    <mergeCell ref="D76:F76"/>
    <mergeCell ref="B77:C77"/>
    <mergeCell ref="D77:F77"/>
    <mergeCell ref="B78:C78"/>
    <mergeCell ref="D78:F78"/>
    <mergeCell ref="A62:A75"/>
    <mergeCell ref="B62:C62"/>
    <mergeCell ref="D62:F62"/>
    <mergeCell ref="B63:C63"/>
    <mergeCell ref="D63:F63"/>
    <mergeCell ref="B65:C65"/>
    <mergeCell ref="D65:F65"/>
    <mergeCell ref="B64:C64"/>
    <mergeCell ref="D64:F64"/>
    <mergeCell ref="B66:C66"/>
    <mergeCell ref="D66:F66"/>
    <mergeCell ref="B71:C71"/>
    <mergeCell ref="B72:C72"/>
    <mergeCell ref="D72:F72"/>
    <mergeCell ref="B73:C73"/>
    <mergeCell ref="D73:F73"/>
    <mergeCell ref="B68:C68"/>
    <mergeCell ref="A79:A84"/>
    <mergeCell ref="B79:C79"/>
    <mergeCell ref="D79:F79"/>
    <mergeCell ref="B80:C80"/>
    <mergeCell ref="D80:F80"/>
    <mergeCell ref="B81:C81"/>
    <mergeCell ref="D81:F81"/>
    <mergeCell ref="B82:C82"/>
    <mergeCell ref="D82:F82"/>
    <mergeCell ref="B83:C83"/>
    <mergeCell ref="D83:F83"/>
    <mergeCell ref="B84:C84"/>
    <mergeCell ref="D84:F84"/>
    <mergeCell ref="B85:C85"/>
    <mergeCell ref="D85:F85"/>
    <mergeCell ref="B86:C86"/>
    <mergeCell ref="D86:F86"/>
    <mergeCell ref="B91:C91"/>
    <mergeCell ref="D91:F91"/>
    <mergeCell ref="A92:A94"/>
    <mergeCell ref="B92:C92"/>
    <mergeCell ref="D92:F92"/>
    <mergeCell ref="B93:C93"/>
    <mergeCell ref="D93:F93"/>
    <mergeCell ref="B94:C94"/>
    <mergeCell ref="D94:F94"/>
    <mergeCell ref="A85:A91"/>
    <mergeCell ref="B88:C88"/>
    <mergeCell ref="D88:F88"/>
    <mergeCell ref="B89:C89"/>
    <mergeCell ref="D89:F89"/>
    <mergeCell ref="B90:C90"/>
    <mergeCell ref="D90:F90"/>
    <mergeCell ref="B87:C87"/>
    <mergeCell ref="D87:F87"/>
    <mergeCell ref="A95:A114"/>
    <mergeCell ref="B95:B114"/>
    <mergeCell ref="C95:D96"/>
    <mergeCell ref="E95:F95"/>
    <mergeCell ref="C103:D104"/>
    <mergeCell ref="E103:F103"/>
    <mergeCell ref="C99:D100"/>
    <mergeCell ref="E99:F99"/>
    <mergeCell ref="G95:G96"/>
    <mergeCell ref="E96:F96"/>
    <mergeCell ref="C97:D98"/>
    <mergeCell ref="E97:F97"/>
    <mergeCell ref="G97:G98"/>
    <mergeCell ref="E98:F98"/>
    <mergeCell ref="G103:G104"/>
    <mergeCell ref="E104:F104"/>
    <mergeCell ref="C105:D106"/>
    <mergeCell ref="E105:F105"/>
    <mergeCell ref="G105:G106"/>
    <mergeCell ref="E106:F106"/>
    <mergeCell ref="G99:G100"/>
    <mergeCell ref="E100:F100"/>
    <mergeCell ref="C101:D102"/>
    <mergeCell ref="E101:F101"/>
    <mergeCell ref="G113:G114"/>
    <mergeCell ref="E114:F114"/>
    <mergeCell ref="C107:D108"/>
    <mergeCell ref="E107:F107"/>
    <mergeCell ref="G107:G108"/>
    <mergeCell ref="E108:F108"/>
    <mergeCell ref="C109:D110"/>
    <mergeCell ref="E109:F109"/>
    <mergeCell ref="G109:G110"/>
    <mergeCell ref="E110:F110"/>
    <mergeCell ref="A115:A134"/>
    <mergeCell ref="B115:B134"/>
    <mergeCell ref="C115:D116"/>
    <mergeCell ref="E115:F115"/>
    <mergeCell ref="G115:G116"/>
    <mergeCell ref="E116:F116"/>
    <mergeCell ref="C117:D118"/>
    <mergeCell ref="E117:F117"/>
    <mergeCell ref="G117:G118"/>
    <mergeCell ref="E118:F118"/>
    <mergeCell ref="C123:D124"/>
    <mergeCell ref="E123:F123"/>
    <mergeCell ref="G123:G124"/>
    <mergeCell ref="E124:F124"/>
    <mergeCell ref="C125:D126"/>
    <mergeCell ref="E125:F125"/>
    <mergeCell ref="G125:G126"/>
    <mergeCell ref="E126:F126"/>
    <mergeCell ref="C119:D120"/>
    <mergeCell ref="E119:F119"/>
    <mergeCell ref="G119:G120"/>
    <mergeCell ref="E120:F120"/>
    <mergeCell ref="C121:D122"/>
    <mergeCell ref="E121:F121"/>
    <mergeCell ref="G121:G122"/>
    <mergeCell ref="E122:F122"/>
    <mergeCell ref="C131:D132"/>
    <mergeCell ref="E131:F131"/>
    <mergeCell ref="G131:G132"/>
    <mergeCell ref="E132:F132"/>
    <mergeCell ref="C133:D134"/>
    <mergeCell ref="E133:F133"/>
    <mergeCell ref="G133:G134"/>
    <mergeCell ref="E134:F134"/>
    <mergeCell ref="C127:D128"/>
    <mergeCell ref="E127:F127"/>
    <mergeCell ref="G127:G128"/>
    <mergeCell ref="E128:F128"/>
    <mergeCell ref="C129:D130"/>
    <mergeCell ref="E129:F129"/>
    <mergeCell ref="G129:G130"/>
    <mergeCell ref="E130:F130"/>
    <mergeCell ref="A135:A154"/>
    <mergeCell ref="B135:B154"/>
    <mergeCell ref="C135:D136"/>
    <mergeCell ref="E135:F135"/>
    <mergeCell ref="G135:G136"/>
    <mergeCell ref="E136:F136"/>
    <mergeCell ref="C137:D138"/>
    <mergeCell ref="E137:F137"/>
    <mergeCell ref="G137:G138"/>
    <mergeCell ref="E138:F138"/>
    <mergeCell ref="C143:D144"/>
    <mergeCell ref="E143:F143"/>
    <mergeCell ref="G143:G144"/>
    <mergeCell ref="E144:F144"/>
    <mergeCell ref="C145:D146"/>
    <mergeCell ref="E145:F145"/>
    <mergeCell ref="G145:G146"/>
    <mergeCell ref="E146:F146"/>
    <mergeCell ref="C139:D140"/>
    <mergeCell ref="E139:F139"/>
    <mergeCell ref="G139:G140"/>
    <mergeCell ref="E140:F140"/>
    <mergeCell ref="C141:D142"/>
    <mergeCell ref="E141:F141"/>
    <mergeCell ref="G141:G142"/>
    <mergeCell ref="E142:F142"/>
    <mergeCell ref="C151:D152"/>
    <mergeCell ref="E151:F151"/>
    <mergeCell ref="G151:G152"/>
    <mergeCell ref="E152:F152"/>
    <mergeCell ref="C153:D154"/>
    <mergeCell ref="E153:F153"/>
    <mergeCell ref="G153:G154"/>
    <mergeCell ref="E154:F154"/>
    <mergeCell ref="C147:D148"/>
    <mergeCell ref="E147:F147"/>
    <mergeCell ref="G147:G148"/>
    <mergeCell ref="E148:F148"/>
    <mergeCell ref="C149:D150"/>
    <mergeCell ref="E149:F149"/>
    <mergeCell ref="G149:G150"/>
    <mergeCell ref="E150:F150"/>
    <mergeCell ref="C159:D159"/>
    <mergeCell ref="E159:F159"/>
    <mergeCell ref="C160:D160"/>
    <mergeCell ref="E160:F160"/>
    <mergeCell ref="C161:D161"/>
    <mergeCell ref="E161:F161"/>
    <mergeCell ref="A155:A177"/>
    <mergeCell ref="B155:B169"/>
    <mergeCell ref="C155:D155"/>
    <mergeCell ref="E155:F155"/>
    <mergeCell ref="C156:D156"/>
    <mergeCell ref="E156:F156"/>
    <mergeCell ref="C157:D157"/>
    <mergeCell ref="E157:F157"/>
    <mergeCell ref="C158:D158"/>
    <mergeCell ref="E158:F158"/>
    <mergeCell ref="C165:D165"/>
    <mergeCell ref="E165:F165"/>
    <mergeCell ref="C166:D166"/>
    <mergeCell ref="E166:F166"/>
    <mergeCell ref="C167:C169"/>
    <mergeCell ref="E167:F167"/>
    <mergeCell ref="E168:F168"/>
    <mergeCell ref="E169:F169"/>
    <mergeCell ref="C162:D162"/>
    <mergeCell ref="E162:F162"/>
    <mergeCell ref="C163:D163"/>
    <mergeCell ref="E163:F163"/>
    <mergeCell ref="C164:D164"/>
    <mergeCell ref="E164:F164"/>
    <mergeCell ref="E174:F174"/>
    <mergeCell ref="C175:D175"/>
    <mergeCell ref="E175:F175"/>
    <mergeCell ref="B176:B177"/>
    <mergeCell ref="C176:D176"/>
    <mergeCell ref="E176:F176"/>
    <mergeCell ref="C177:D177"/>
    <mergeCell ref="E177:F177"/>
    <mergeCell ref="B170:B175"/>
    <mergeCell ref="C170:D170"/>
    <mergeCell ref="E170:F170"/>
    <mergeCell ref="C171:D171"/>
    <mergeCell ref="E171:F171"/>
    <mergeCell ref="C172:D172"/>
    <mergeCell ref="E172:F172"/>
    <mergeCell ref="C173:D173"/>
    <mergeCell ref="E173:F173"/>
    <mergeCell ref="C174:D174"/>
    <mergeCell ref="D182:F182"/>
    <mergeCell ref="B183:C183"/>
    <mergeCell ref="D183:F183"/>
    <mergeCell ref="B184:C184"/>
    <mergeCell ref="D184:F184"/>
    <mergeCell ref="B192:C192"/>
    <mergeCell ref="D192:F192"/>
    <mergeCell ref="A185:A187"/>
    <mergeCell ref="B185:C185"/>
    <mergeCell ref="D185:F185"/>
    <mergeCell ref="B186:C186"/>
    <mergeCell ref="D186:F186"/>
    <mergeCell ref="B187:C187"/>
    <mergeCell ref="D187:F187"/>
    <mergeCell ref="A205:A207"/>
    <mergeCell ref="B205:C205"/>
    <mergeCell ref="D205:F205"/>
    <mergeCell ref="B206:C206"/>
    <mergeCell ref="D206:F206"/>
    <mergeCell ref="B194:C194"/>
    <mergeCell ref="D194:F194"/>
    <mergeCell ref="B207:C207"/>
    <mergeCell ref="D207:F207"/>
    <mergeCell ref="B199:C199"/>
    <mergeCell ref="D199:F199"/>
    <mergeCell ref="B200:C200"/>
    <mergeCell ref="D200:F200"/>
    <mergeCell ref="B201:C201"/>
    <mergeCell ref="D201:F201"/>
    <mergeCell ref="B203:C203"/>
    <mergeCell ref="B204:C204"/>
    <mergeCell ref="D204:F204"/>
    <mergeCell ref="B197:C197"/>
    <mergeCell ref="D197:F197"/>
    <mergeCell ref="D5:F5"/>
    <mergeCell ref="A5:C5"/>
    <mergeCell ref="A6:C6"/>
    <mergeCell ref="D6:F6"/>
    <mergeCell ref="D203:F203"/>
    <mergeCell ref="B193:C193"/>
    <mergeCell ref="D193:F193"/>
    <mergeCell ref="B189:C189"/>
    <mergeCell ref="D189:F189"/>
    <mergeCell ref="B190:C190"/>
    <mergeCell ref="D190:F190"/>
    <mergeCell ref="B191:C191"/>
    <mergeCell ref="D191:F191"/>
    <mergeCell ref="A195:A197"/>
    <mergeCell ref="B195:C195"/>
    <mergeCell ref="D195:F195"/>
    <mergeCell ref="B196:C196"/>
    <mergeCell ref="D196:F196"/>
    <mergeCell ref="B202:C202"/>
    <mergeCell ref="D202:F202"/>
    <mergeCell ref="A198:A204"/>
    <mergeCell ref="B179:C179"/>
    <mergeCell ref="D179:F179"/>
    <mergeCell ref="B180:C180"/>
  </mergeCells>
  <phoneticPr fontId="23"/>
  <conditionalFormatting sqref="G95:G154">
    <cfRule type="expression" dxfId="1" priority="1" stopIfTrue="1">
      <formula>E95=E96</formula>
    </cfRule>
  </conditionalFormatting>
  <conditionalFormatting sqref="E165:F166 E175:F175">
    <cfRule type="expression" dxfId="0" priority="2" stopIfTrue="1">
      <formula>$E$163="1.一般（単一）"</formula>
    </cfRule>
  </conditionalFormatting>
  <dataValidations count="55">
    <dataValidation type="list" allowBlank="1" showInputMessage="1" showErrorMessage="1" sqref="D24:F24">
      <formula1>$O$126:$O$127</formula1>
    </dataValidation>
    <dataValidation type="list" allowBlank="1" showInputMessage="1" showErrorMessage="1" sqref="D23:F23">
      <formula1>$O$124:$O$125</formula1>
    </dataValidation>
    <dataValidation type="list" allowBlank="1" showInputMessage="1" showErrorMessage="1" sqref="D22:F22">
      <formula1>$O$122:$O$123</formula1>
    </dataValidation>
    <dataValidation type="list" allowBlank="1" showInputMessage="1" showErrorMessage="1" sqref="D35">
      <formula1>$O$28:$O$31</formula1>
    </dataValidation>
    <dataValidation type="list" allowBlank="1" showInputMessage="1" showErrorMessage="1" sqref="D36">
      <formula1>$O$32:$O$34</formula1>
    </dataValidation>
    <dataValidation type="list" allowBlank="1" showInputMessage="1" showErrorMessage="1" sqref="D37">
      <formula1>$O$35:$O$36</formula1>
    </dataValidation>
    <dataValidation type="list" allowBlank="1" showInputMessage="1" showErrorMessage="1" sqref="D44">
      <formula1>$O$49:$O$53</formula1>
    </dataValidation>
    <dataValidation type="list" allowBlank="1" showInputMessage="1" showErrorMessage="1" sqref="E173:F173">
      <formula1>$O$171:$O$175</formula1>
    </dataValidation>
    <dataValidation type="list" allowBlank="1" showInputMessage="1" showErrorMessage="1" sqref="E157:F157">
      <formula1>$O$140:$O$145</formula1>
    </dataValidation>
    <dataValidation type="list" allowBlank="1" showInputMessage="1" showErrorMessage="1" sqref="E163:F163">
      <formula1>$O$136:$O$138</formula1>
    </dataValidation>
    <dataValidation type="list" allowBlank="1" showInputMessage="1" showErrorMessage="1" sqref="E161:F161">
      <formula1>$O$129:$O$134</formula1>
    </dataValidation>
    <dataValidation type="list" allowBlank="1" showInputMessage="1" showErrorMessage="1" sqref="D293:F293 D289:F289 D79:F79 D76:F77 D61:F61">
      <formula1>$O$82:$O$84</formula1>
    </dataValidation>
    <dataValidation type="list" allowBlank="1" showInputMessage="1" showErrorMessage="1" sqref="D41:F41">
      <formula1>$O$37:$O$40</formula1>
    </dataValidation>
    <dataValidation type="list" showInputMessage="1" showErrorMessage="1" sqref="D42">
      <formula1>$K$41:$K$54</formula1>
    </dataValidation>
    <dataValidation type="list" allowBlank="1" showInputMessage="1" showErrorMessage="1" sqref="M10">
      <formula1>$N$9:$N$12</formula1>
    </dataValidation>
    <dataValidation type="list" allowBlank="1" showInputMessage="1" showErrorMessage="1" sqref="M12">
      <formula1>$N$13:$N$34</formula1>
    </dataValidation>
    <dataValidation type="list" allowBlank="1" showInputMessage="1" showErrorMessage="1" sqref="D39:F39">
      <formula1>$J$16:$J$26</formula1>
    </dataValidation>
    <dataValidation type="list" allowBlank="1" showInputMessage="1" showErrorMessage="1" sqref="D284:F284">
      <formula1>$J$283:$J$290</formula1>
    </dataValidation>
    <dataValidation type="list" allowBlank="1" showInputMessage="1" showErrorMessage="1" sqref="D178:F178 D268:F268 D258:F258 D248:F248 D238:F238 D228:F228 D218:F218 D208:F208 D198:F198 D188:F188">
      <formula1>$J$178:$J$181</formula1>
    </dataValidation>
    <dataValidation type="textLength" operator="lessThanOrEqual" allowBlank="1" showInputMessage="1" showErrorMessage="1" sqref="D285:F285 M15:M16">
      <formula1>15</formula1>
    </dataValidation>
    <dataValidation type="textLength" operator="lessThanOrEqual" allowBlank="1" showInputMessage="1" showErrorMessage="1" sqref="D47:F47">
      <formula1>6</formula1>
    </dataValidation>
    <dataValidation type="textLength" operator="lessThanOrEqual" allowBlank="1" showInputMessage="1" showErrorMessage="1" sqref="D283:F283">
      <formula1>30</formula1>
    </dataValidation>
    <dataValidation type="textLength" operator="lessThanOrEqual" allowBlank="1" showInputMessage="1" showErrorMessage="1" sqref="D278:D282 H90 H210">
      <formula1>2</formula1>
    </dataValidation>
    <dataValidation type="textLength" operator="lessThanOrEqual" allowBlank="1" showInputMessage="1" showErrorMessage="1" sqref="E278:F282">
      <formula1>8</formula1>
    </dataValidation>
    <dataValidation type="list" allowBlank="1" showInputMessage="1" showErrorMessage="1" sqref="D49:F49">
      <formula1>$O$55:$O$59</formula1>
    </dataValidation>
    <dataValidation type="list" allowBlank="1" showInputMessage="1" showErrorMessage="1" sqref="D53:F53">
      <formula1>$O$61:$O$64</formula1>
    </dataValidation>
    <dataValidation type="list" allowBlank="1" showInputMessage="1" showErrorMessage="1" sqref="D58:F58">
      <formula1>$P$65:$P$70</formula1>
    </dataValidation>
    <dataValidation type="list" allowBlank="1" showInputMessage="1" showErrorMessage="1" sqref="D60:F60">
      <formula1>$O$69:$O$73</formula1>
    </dataValidation>
    <dataValidation type="list" allowBlank="1" showInputMessage="1" showErrorMessage="1" sqref="D70:F70">
      <formula1>$O$86:$O$88</formula1>
    </dataValidation>
    <dataValidation type="list" allowBlank="1" showInputMessage="1" showErrorMessage="1" sqref="D78:F78">
      <formula1>$O$93:$O$99</formula1>
    </dataValidation>
    <dataValidation type="list" allowBlank="1" showInputMessage="1" showErrorMessage="1" sqref="D84:F84">
      <formula1>$N$100:$N$105</formula1>
    </dataValidation>
    <dataValidation type="list" allowBlank="1" showInputMessage="1" showErrorMessage="1" sqref="D85:F85 D92:F92">
      <formula1>$O$105:$O$109</formula1>
    </dataValidation>
    <dataValidation type="list" operator="lessThanOrEqual" allowBlank="1" showInputMessage="1" showErrorMessage="1" sqref="M13:M14">
      <formula1>$N$13:$N$34</formula1>
    </dataValidation>
    <dataValidation type="textLength" imeMode="halfAlpha" operator="lessThanOrEqual" allowBlank="1" showInputMessage="1" showErrorMessage="1" sqref="D286:D288">
      <formula1>3</formula1>
    </dataValidation>
    <dataValidation type="textLength" operator="lessThanOrEqual" allowBlank="1" showInputMessage="1" showErrorMessage="1" sqref="D48:F48">
      <formula1>5</formula1>
    </dataValidation>
    <dataValidation type="textLength" imeMode="halfAlpha" operator="lessThanOrEqual" allowBlank="1" showInputMessage="1" showErrorMessage="1" sqref="D71">
      <formula1>4</formula1>
    </dataValidation>
    <dataValidation operator="lessThanOrEqual" allowBlank="1" showInputMessage="1" showErrorMessage="1" sqref="B213:C213 B223:C223 B233:C233 B243:C243 B253:C253 B263:C263 B273:C273"/>
    <dataValidation type="list" showInputMessage="1" showErrorMessage="1" sqref="D43:F43">
      <formula1>$O$44:$O$48</formula1>
    </dataValidation>
    <dataValidation type="list" allowBlank="1" showInputMessage="1" showErrorMessage="1" sqref="D8:F8">
      <formula1>$O$6:$O$28</formula1>
    </dataValidation>
    <dataValidation type="textLength" operator="lessThanOrEqual" allowBlank="1" showInputMessage="1" showErrorMessage="1" sqref="D46:F46">
      <formula1>1</formula1>
    </dataValidation>
    <dataValidation type="list" allowBlank="1" showInputMessage="1" showErrorMessage="1" sqref="D190:F190 D200:F200 D210:F210 D220:F220 D230:F230 D240:F240 D250:F250 D260:F260 D270:F270">
      <formula1>"1.高圧,2.低圧"</formula1>
    </dataValidation>
    <dataValidation type="list" allowBlank="1" showInputMessage="1" showErrorMessage="1" sqref="D191:F191 D201:F201 D211:F211 D221:F221 D231:F231 D241:F241 D251:F251 D261:F261 D271:F271">
      <formula1>"1.直付け,2.PC,3.LBS,4.MC,5.CS,6.CB,9.その他"</formula1>
    </dataValidation>
    <dataValidation type="list" allowBlank="1" showInputMessage="1" showErrorMessage="1" sqref="D192:F192 D202:F202 D212:F212 D222:F222 D232:F232 D242:F242 D252:F252 D262:F262 D272:F272">
      <formula1>"1.手動,2.自動,9.その他"</formula1>
    </dataValidation>
    <dataValidation type="textLength" imeMode="halfAlpha" operator="lessThanOrEqual" allowBlank="1" showInputMessage="1" showErrorMessage="1" sqref="D292:F292">
      <formula1>8</formula1>
    </dataValidation>
    <dataValidation type="textLength" imeMode="disabled" operator="equal" allowBlank="1" showInputMessage="1" showErrorMessage="1" sqref="D7:F7">
      <formula1>7</formula1>
    </dataValidation>
    <dataValidation type="textLength" imeMode="disabled" operator="equal" allowBlank="1" showInputMessage="1" showErrorMessage="1" sqref="D11:F11">
      <formula1>16</formula1>
    </dataValidation>
    <dataValidation type="textLength" operator="equal" allowBlank="1" showInputMessage="1" showErrorMessage="1" sqref="D18:F18">
      <formula1>2</formula1>
    </dataValidation>
    <dataValidation type="textLength" imeMode="disabled" operator="equal" allowBlank="1" showInputMessage="1" showErrorMessage="1" sqref="D21:F21 D31:F31">
      <formula1>8</formula1>
    </dataValidation>
    <dataValidation type="textLength" imeMode="disabled" operator="equal" allowBlank="1" showInputMessage="1" showErrorMessage="1" sqref="D20:F20">
      <formula1>8</formula1>
    </dataValidation>
    <dataValidation type="textLength" imeMode="disabled" operator="equal" allowBlank="1" showInputMessage="1" showErrorMessage="1" sqref="D33:F33">
      <formula1>8</formula1>
    </dataValidation>
    <dataValidation type="textLength" imeMode="halfAlpha" operator="lessThanOrEqual" allowBlank="1" showInputMessage="1" showErrorMessage="1" sqref="D38:F38 D67:F67 F71 D72:F73 D89:F89 D91:F91 D203:F203 D213:F213 D223:F223 D233:F233 D243:F243 D253:F253 D263:F263 D273:F273">
      <formula1>3</formula1>
    </dataValidation>
    <dataValidation type="textLength" imeMode="halfAlpha" operator="lessThanOrEqual" allowBlank="1" showInputMessage="1" showErrorMessage="1" sqref="D40:F40">
      <formula1>6</formula1>
    </dataValidation>
    <dataValidation type="textLength" imeMode="halfAlpha" operator="lessThanOrEqual" allowBlank="1" showInputMessage="1" showErrorMessage="1" sqref="D50:F52 D199:F199 D205:F207 H207 D209:F209 D214:F214 H214 D215:F217 H217 D219:F219 D224:F227 H224 H227 D229:F229 D234:F237 H234 H237 D239:F239 D244:F247 H244 H247 D249:F249 D254:F257 H254 H257 D259:F259 D264:F267 H264 H267 D269:F269 D274:F277 H274 H277 D290:F291 D294:F296 H290 H294 H294 H296">
      <formula1>2</formula1>
    </dataValidation>
    <dataValidation type="textLength" imeMode="halfAlpha" operator="lessThanOrEqual" allowBlank="1" showInputMessage="1" showErrorMessage="1" sqref="H50 H52 D54:F56 H54 D59:F59 H59 D64:F66 H64 H66 D86:F87 H87 D90:F90 D93:F94 H94 D184:F184 H184 D186:F187 H187 D194:F194 H194 D204:F204 H204 D196:F197 H197">
      <formula1>2</formula1>
    </dataValidation>
    <dataValidation type="textLength" imeMode="halfAlpha" operator="lessThanOrEqual" allowBlank="1" showInputMessage="1" showErrorMessage="1" sqref="F286:F288">
      <formula1>1</formula1>
    </dataValidation>
  </dataValidations>
  <pageMargins left="0.75" right="0.75" top="1" bottom="1" header="0.51200000000000001" footer="0.51200000000000001"/>
  <pageSetup paperSize="9" orientation="portrait" horizontalDpi="300" verticalDpi="300"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K182"/>
  <sheetViews>
    <sheetView showZeros="0" workbookViewId="0">
      <selection activeCell="A2" sqref="A2:D12"/>
    </sheetView>
  </sheetViews>
  <sheetFormatPr defaultRowHeight="13.5"/>
  <cols>
    <col min="1" max="1" width="13" style="293" bestFit="1" customWidth="1"/>
    <col min="2" max="2" width="14.375" style="293" bestFit="1" customWidth="1"/>
    <col min="3" max="3" width="11.625" style="293" customWidth="1"/>
    <col min="4" max="4" width="5.5" style="293" bestFit="1" customWidth="1"/>
    <col min="5" max="5" width="9" style="293"/>
    <col min="6" max="6" width="4.375" style="293" bestFit="1" customWidth="1"/>
    <col min="7" max="7" width="9" style="293"/>
    <col min="8" max="8" width="9.5" style="293" bestFit="1" customWidth="1"/>
    <col min="9" max="10" width="9" style="293"/>
    <col min="11" max="11" width="9.5" style="293" bestFit="1" customWidth="1"/>
    <col min="12" max="16384" width="9" style="293"/>
  </cols>
  <sheetData>
    <row r="1" spans="1:11">
      <c r="A1" s="1171" t="s">
        <v>1110</v>
      </c>
      <c r="B1" s="1171"/>
      <c r="C1" s="323" t="str">
        <f>IF(設備データ入力シート!D5="","",設備データ入力シート!D5)</f>
        <v/>
      </c>
    </row>
    <row r="2" spans="1:11">
      <c r="A2" s="1171" t="s">
        <v>1076</v>
      </c>
      <c r="B2" s="1171"/>
      <c r="C2" s="267">
        <v>2631</v>
      </c>
      <c r="H2" s="1171" t="s">
        <v>1076</v>
      </c>
      <c r="I2" s="1171"/>
      <c r="J2" s="326">
        <v>2632</v>
      </c>
    </row>
    <row r="3" spans="1:11">
      <c r="A3" s="1168" t="s">
        <v>936</v>
      </c>
      <c r="B3" s="1169"/>
      <c r="C3" s="332" t="str">
        <f>IF(設備データ入力シート!D6="","",設備データ入力シート!D6)</f>
        <v/>
      </c>
      <c r="H3" s="1168" t="s">
        <v>1080</v>
      </c>
      <c r="I3" s="1169"/>
      <c r="J3" s="327" t="str">
        <f>LEFT(設備データ入力シート!M10,1)</f>
        <v/>
      </c>
      <c r="K3" s="324"/>
    </row>
    <row r="4" spans="1:11">
      <c r="A4" s="1168" t="s">
        <v>937</v>
      </c>
      <c r="B4" s="1170"/>
      <c r="C4" s="320" t="str">
        <f>MID(設備データ入力シート!$D$11,1,5)</f>
        <v/>
      </c>
      <c r="D4" s="320" t="str">
        <f>MID(設備データ入力シート!$D$11,7,1)</f>
        <v/>
      </c>
      <c r="E4" s="320" t="str">
        <f>MID(設備データ入力シート!$D$11,9,5)</f>
        <v/>
      </c>
      <c r="F4" s="320" t="str">
        <f>MID(設備データ入力シート!$D$11,15,2)</f>
        <v/>
      </c>
      <c r="G4" s="323" t="str">
        <f>IF(設備データ入力シート!D12="","",設備データ入力シート!D12)</f>
        <v/>
      </c>
      <c r="H4" s="1170" t="s">
        <v>1077</v>
      </c>
      <c r="I4" s="1169"/>
      <c r="J4" s="325" t="str">
        <f>LEFT(設備データ入力シート!D20,2)&amp;MID(設備データ入力シート!D20,4,2)&amp;MID(設備データ入力シート!D20,7,2)</f>
        <v/>
      </c>
    </row>
    <row r="5" spans="1:11">
      <c r="A5" s="1167" t="s">
        <v>970</v>
      </c>
      <c r="B5" s="267" t="s">
        <v>938</v>
      </c>
      <c r="C5" s="328" t="str">
        <f>LEFT(設備データ入力シート!D35,1)</f>
        <v/>
      </c>
      <c r="H5" s="1168" t="s">
        <v>1078</v>
      </c>
      <c r="I5" s="1169"/>
      <c r="J5" s="326" t="str">
        <f>LEFT(設備データ入力シート!M12,2)</f>
        <v/>
      </c>
    </row>
    <row r="6" spans="1:11">
      <c r="A6" s="1063"/>
      <c r="B6" s="267" t="s">
        <v>939</v>
      </c>
      <c r="C6" s="302" t="str">
        <f>LEFT(設備データ入力シート!D36,1)</f>
        <v/>
      </c>
      <c r="H6" s="1168" t="s">
        <v>1185</v>
      </c>
      <c r="I6" s="1169"/>
      <c r="J6" s="326" t="str">
        <f>LEFT(設備データ入力シート!M13,2)</f>
        <v/>
      </c>
    </row>
    <row r="7" spans="1:11">
      <c r="A7" s="1063"/>
      <c r="B7" s="267" t="s">
        <v>940</v>
      </c>
      <c r="C7" s="302" t="str">
        <f>LEFT(設備データ入力シート!D37,1)</f>
        <v/>
      </c>
      <c r="H7" s="1168" t="s">
        <v>1186</v>
      </c>
      <c r="I7" s="1169"/>
      <c r="J7" s="326" t="str">
        <f>LEFT(設備データ入力シート!M14,2)</f>
        <v/>
      </c>
    </row>
    <row r="8" spans="1:11">
      <c r="A8" s="1063"/>
      <c r="B8" s="267" t="s">
        <v>941</v>
      </c>
      <c r="C8" s="302" t="str">
        <f>IF(設備データ入力シート!D38="","",設備データ入力シート!D38)</f>
        <v/>
      </c>
      <c r="H8" s="1168" t="s">
        <v>1079</v>
      </c>
      <c r="I8" s="1169"/>
      <c r="J8" s="326" t="str">
        <f>IF(設備データ入力シート!M15="","",設備データ入力シート!M15)</f>
        <v/>
      </c>
    </row>
    <row r="9" spans="1:11">
      <c r="A9" s="1063"/>
      <c r="B9" s="267" t="s">
        <v>942</v>
      </c>
      <c r="C9" s="320" t="str">
        <f>LEFT(設備データ入力シート!D39,1)</f>
        <v/>
      </c>
      <c r="H9" s="1168" t="s">
        <v>969</v>
      </c>
      <c r="I9" s="1169"/>
      <c r="J9" s="384" t="str">
        <f>IF(設備データ入力シート!M16="","",設備データ入力シート!M16)</f>
        <v/>
      </c>
    </row>
    <row r="10" spans="1:11">
      <c r="A10" s="967"/>
      <c r="B10" s="267" t="s">
        <v>943</v>
      </c>
      <c r="C10" s="320" t="str">
        <f>IF(設備データ入力シート!D40="","",設備データ入力シート!D40)</f>
        <v/>
      </c>
    </row>
    <row r="11" spans="1:11">
      <c r="A11" s="1167" t="s">
        <v>962</v>
      </c>
      <c r="B11" s="267" t="s">
        <v>939</v>
      </c>
      <c r="C11" s="302" t="str">
        <f>LEFT(設備データ入力シート!D41,1)</f>
        <v/>
      </c>
    </row>
    <row r="12" spans="1:11">
      <c r="A12" s="1063"/>
      <c r="B12" s="267" t="s">
        <v>944</v>
      </c>
      <c r="C12" s="302" t="str">
        <f>IF(設備データ入力シート!D42="","",LEFT(設備データ入力シート!D42,1))</f>
        <v/>
      </c>
    </row>
    <row r="13" spans="1:11">
      <c r="A13" s="1063"/>
      <c r="B13" s="267" t="s">
        <v>945</v>
      </c>
      <c r="C13" s="302" t="str">
        <f>LEFT(設備データ入力シート!D43,1)</f>
        <v/>
      </c>
    </row>
    <row r="14" spans="1:11">
      <c r="A14" s="1063"/>
      <c r="B14" s="267" t="s">
        <v>946</v>
      </c>
      <c r="C14" s="302" t="str">
        <f>LEFT(設備データ入力シート!D44,1)</f>
        <v/>
      </c>
    </row>
    <row r="15" spans="1:11">
      <c r="A15" s="1063"/>
      <c r="B15" s="267" t="s">
        <v>947</v>
      </c>
      <c r="C15" s="302" t="str">
        <f>RIGHT(設備データ入力シート!D45,2)</f>
        <v/>
      </c>
      <c r="D15" s="271" t="s">
        <v>988</v>
      </c>
    </row>
    <row r="16" spans="1:11">
      <c r="A16" s="1063"/>
      <c r="B16" s="267" t="s">
        <v>948</v>
      </c>
      <c r="C16" s="302" t="str">
        <f>LEFT(設備データ入力シート!D46,1)</f>
        <v/>
      </c>
    </row>
    <row r="17" spans="1:8">
      <c r="A17" s="1063"/>
      <c r="B17" s="267" t="s">
        <v>960</v>
      </c>
      <c r="C17" s="302" t="str">
        <f>IF(設備データ入力シート!D47="","",LEFT(設備データ入力シート!D47,FIND(".",設備データ入力シート!D47)-1))</f>
        <v/>
      </c>
      <c r="D17" s="271" t="s">
        <v>1274</v>
      </c>
      <c r="E17" s="316" t="str">
        <f>IF(設備データ入力シート!D47="","",RIGHT(設備データ入力シート!D47,LEN(設備データ入力シート!D47)-(FIND(".",設備データ入力シート!D47)+0)))</f>
        <v/>
      </c>
      <c r="F17" s="271" t="s">
        <v>1104</v>
      </c>
    </row>
    <row r="18" spans="1:8">
      <c r="A18" s="967"/>
      <c r="B18" s="267" t="s">
        <v>961</v>
      </c>
      <c r="C18" s="320" t="str">
        <f>IF(設備データ入力シート!D48="","",設備データ入力シート!D48)</f>
        <v/>
      </c>
      <c r="D18" s="271" t="s">
        <v>1226</v>
      </c>
    </row>
    <row r="19" spans="1:8">
      <c r="A19" s="1167" t="s">
        <v>963</v>
      </c>
      <c r="B19" s="267" t="s">
        <v>967</v>
      </c>
      <c r="C19" s="302" t="str">
        <f>LEFT(設備データ入力シート!D49,1)</f>
        <v/>
      </c>
    </row>
    <row r="20" spans="1:8">
      <c r="A20" s="1063"/>
      <c r="B20" s="267" t="s">
        <v>950</v>
      </c>
      <c r="C20" s="315" t="str">
        <f>IF(設備データ入力シート!D50="","",設備データ入力シート!D50)</f>
        <v/>
      </c>
      <c r="D20" s="316" t="s">
        <v>1059</v>
      </c>
      <c r="E20" s="315" t="str">
        <f>IF(設備データ入力シート!H50="","",設備データ入力シート!H50)</f>
        <v/>
      </c>
      <c r="F20" s="271" t="s">
        <v>1060</v>
      </c>
    </row>
    <row r="21" spans="1:8">
      <c r="A21" s="1063"/>
      <c r="B21" s="267" t="s">
        <v>951</v>
      </c>
      <c r="C21" s="320" t="str">
        <f>IF(設備データ入力シート!D51="","",設備データ入力シート!D51)</f>
        <v/>
      </c>
      <c r="H21" s="303"/>
    </row>
    <row r="22" spans="1:8">
      <c r="A22" s="967"/>
      <c r="B22" s="267" t="s">
        <v>952</v>
      </c>
      <c r="C22" s="315" t="str">
        <f>IF(設備データ入力シート!D52="","",設備データ入力シート!D52)</f>
        <v/>
      </c>
      <c r="D22" s="271" t="s">
        <v>1059</v>
      </c>
      <c r="E22" s="315" t="str">
        <f>IF(設備データ入力シート!H52="","",設備データ入力シート!H52)</f>
        <v/>
      </c>
      <c r="F22" s="271" t="s">
        <v>1060</v>
      </c>
    </row>
    <row r="23" spans="1:8">
      <c r="A23" s="1167" t="s">
        <v>964</v>
      </c>
      <c r="B23" s="267" t="s">
        <v>967</v>
      </c>
      <c r="C23" s="302" t="str">
        <f>LEFT(設備データ入力シート!D53,1)</f>
        <v/>
      </c>
    </row>
    <row r="24" spans="1:8">
      <c r="A24" s="1063"/>
      <c r="B24" s="267" t="s">
        <v>950</v>
      </c>
      <c r="C24" s="315" t="str">
        <f>IF(設備データ入力シート!D54="","",設備データ入力シート!D54)</f>
        <v/>
      </c>
      <c r="D24" s="271" t="s">
        <v>1059</v>
      </c>
      <c r="E24" s="315" t="str">
        <f>IF(設備データ入力シート!H54="","",設備データ入力シート!H54)</f>
        <v/>
      </c>
      <c r="F24" s="271" t="s">
        <v>1060</v>
      </c>
    </row>
    <row r="25" spans="1:8">
      <c r="A25" s="1063"/>
      <c r="B25" s="267" t="s">
        <v>951</v>
      </c>
      <c r="C25" s="320" t="str">
        <f>IF(設備データ入力シート!D55="","",設備データ入力シート!D55)</f>
        <v/>
      </c>
    </row>
    <row r="26" spans="1:8">
      <c r="A26" s="1063"/>
      <c r="B26" s="267" t="s">
        <v>953</v>
      </c>
      <c r="C26" s="315" t="str">
        <f>IF(設備データ入力シート!D56="","",設備データ入力シート!D56)</f>
        <v/>
      </c>
    </row>
    <row r="27" spans="1:8">
      <c r="A27" s="1063"/>
      <c r="B27" s="267" t="s">
        <v>954</v>
      </c>
      <c r="C27" s="302" t="str">
        <f>LEFT(設備データ入力シート!D57,3)</f>
        <v/>
      </c>
      <c r="D27" s="271" t="s">
        <v>1227</v>
      </c>
    </row>
    <row r="28" spans="1:8">
      <c r="A28" s="967"/>
      <c r="B28" s="267" t="s">
        <v>955</v>
      </c>
      <c r="C28" s="302" t="str">
        <f>LEFT(設備データ入力シート!F57,3)</f>
        <v/>
      </c>
      <c r="D28" s="271" t="s">
        <v>1228</v>
      </c>
    </row>
    <row r="29" spans="1:8">
      <c r="A29" s="1167" t="s">
        <v>965</v>
      </c>
      <c r="B29" s="267" t="s">
        <v>967</v>
      </c>
      <c r="C29" s="302" t="str">
        <f>LEFT(設備データ入力シート!D58,1)</f>
        <v/>
      </c>
    </row>
    <row r="30" spans="1:8">
      <c r="A30" s="1063"/>
      <c r="B30" s="267" t="s">
        <v>950</v>
      </c>
      <c r="C30" s="315" t="str">
        <f>IF(設備データ入力シート!D59="","",設備データ入力シート!D59)</f>
        <v/>
      </c>
      <c r="D30" s="271" t="s">
        <v>1059</v>
      </c>
      <c r="E30" s="315" t="str">
        <f>IF(設備データ入力シート!H59="","",設備データ入力シート!H59)</f>
        <v/>
      </c>
      <c r="F30" s="271" t="s">
        <v>1060</v>
      </c>
    </row>
    <row r="31" spans="1:8">
      <c r="A31" s="1063"/>
      <c r="B31" s="267" t="s">
        <v>956</v>
      </c>
      <c r="C31" s="302" t="str">
        <f>LEFT(設備データ入力シート!D60,1)</f>
        <v/>
      </c>
    </row>
    <row r="32" spans="1:8">
      <c r="A32" s="967"/>
      <c r="B32" s="267" t="s">
        <v>957</v>
      </c>
      <c r="C32" s="302" t="str">
        <f>LEFT(設備データ入力シート!D61,1)</f>
        <v/>
      </c>
    </row>
    <row r="33" spans="1:6">
      <c r="A33" s="1167" t="s">
        <v>966</v>
      </c>
      <c r="B33" s="267" t="s">
        <v>980</v>
      </c>
      <c r="C33" s="302" t="str">
        <f>IF(設備データ入力シート!D62="","",LEFT(設備データ入力シート!D62,1))</f>
        <v/>
      </c>
    </row>
    <row r="34" spans="1:6">
      <c r="A34" s="1063"/>
      <c r="B34" s="267" t="s">
        <v>967</v>
      </c>
      <c r="C34" s="302" t="str">
        <f>LEFT(設備データ入力シート!D63,1)</f>
        <v/>
      </c>
    </row>
    <row r="35" spans="1:6">
      <c r="A35" s="1063"/>
      <c r="B35" s="267" t="s">
        <v>958</v>
      </c>
      <c r="C35" s="315" t="str">
        <f>IF(設備データ入力シート!D64="","",設備データ入力シート!D64)</f>
        <v/>
      </c>
      <c r="D35" s="316" t="s">
        <v>1059</v>
      </c>
      <c r="E35" s="321" t="str">
        <f>IF(設備データ入力シート!H66="","",設備データ入力シート!H66)</f>
        <v/>
      </c>
      <c r="F35" s="271" t="s">
        <v>1060</v>
      </c>
    </row>
    <row r="36" spans="1:6">
      <c r="A36" s="1063"/>
      <c r="B36" s="267" t="s">
        <v>951</v>
      </c>
      <c r="C36" s="320" t="str">
        <f>IF(設備データ入力シート!D65="","",設備データ入力シート!D65)</f>
        <v/>
      </c>
    </row>
    <row r="37" spans="1:6">
      <c r="A37" s="1063"/>
      <c r="B37" s="267" t="s">
        <v>952</v>
      </c>
      <c r="C37" s="315" t="str">
        <f>IF(設備データ入力シート!D66="","",設備データ入力シート!D66)</f>
        <v/>
      </c>
      <c r="D37" s="271" t="s">
        <v>1058</v>
      </c>
      <c r="E37" s="321" t="str">
        <f>IF(設備データ入力シート!H66="","",設備データ入力シート!H66)</f>
        <v/>
      </c>
      <c r="F37" s="271" t="s">
        <v>1060</v>
      </c>
    </row>
    <row r="38" spans="1:6">
      <c r="A38" s="967"/>
      <c r="B38" s="267" t="s">
        <v>959</v>
      </c>
      <c r="C38" s="333" t="str">
        <f>IF(設備データ入力シート!D75="","",LEFT(設備データ入力シート!D75,1))</f>
        <v/>
      </c>
    </row>
    <row r="39" spans="1:6">
      <c r="A39" s="1167" t="s">
        <v>968</v>
      </c>
      <c r="B39" s="267">
        <v>1</v>
      </c>
      <c r="C39" s="320" t="str">
        <f>IF(設備データ入力シート!D278="","",設備データ入力シート!D278)</f>
        <v/>
      </c>
      <c r="D39" s="320" t="str">
        <f>IF(設備データ入力シート!E278="","",設備データ入力シート!E278)</f>
        <v/>
      </c>
    </row>
    <row r="40" spans="1:6">
      <c r="A40" s="1063"/>
      <c r="B40" s="267">
        <v>2</v>
      </c>
      <c r="C40" s="320" t="str">
        <f>IF(設備データ入力シート!D279="","",設備データ入力シート!D279)</f>
        <v/>
      </c>
      <c r="D40" s="320" t="str">
        <f>IF(設備データ入力シート!E279="","",設備データ入力シート!E279)</f>
        <v/>
      </c>
    </row>
    <row r="41" spans="1:6">
      <c r="A41" s="1063"/>
      <c r="B41" s="267">
        <v>3</v>
      </c>
      <c r="C41" s="320" t="str">
        <f>IF(設備データ入力シート!D280="","",設備データ入力シート!D280)</f>
        <v/>
      </c>
      <c r="D41" s="320" t="str">
        <f>IF(設備データ入力シート!E280="","",設備データ入力シート!E280)</f>
        <v/>
      </c>
    </row>
    <row r="42" spans="1:6">
      <c r="A42" s="1063"/>
      <c r="B42" s="267">
        <v>4</v>
      </c>
      <c r="C42" s="320" t="str">
        <f>IF(設備データ入力シート!D281="","",設備データ入力シート!D281)</f>
        <v/>
      </c>
      <c r="D42" s="320" t="str">
        <f>IF(設備データ入力シート!E281="","",設備データ入力シート!E281)</f>
        <v/>
      </c>
    </row>
    <row r="43" spans="1:6">
      <c r="A43" s="967"/>
      <c r="B43" s="267">
        <v>5</v>
      </c>
      <c r="C43" s="320" t="str">
        <f>IF(設備データ入力シート!D282="","",設備データ入力シート!D282)</f>
        <v/>
      </c>
      <c r="D43" s="320" t="str">
        <f>IF(設備データ入力シート!E282="","",設備データ入力シート!E282)</f>
        <v/>
      </c>
    </row>
    <row r="44" spans="1:6">
      <c r="A44" s="1172" t="s">
        <v>969</v>
      </c>
      <c r="B44" s="986"/>
      <c r="C44" s="334" t="str">
        <f>IF(設備データ入力シート!D283="","",設備データ入力シート!D283)</f>
        <v/>
      </c>
    </row>
    <row r="45" spans="1:6">
      <c r="A45" s="1167" t="s">
        <v>966</v>
      </c>
      <c r="B45" s="267" t="s">
        <v>971</v>
      </c>
      <c r="C45" s="315" t="str">
        <f>IF(設備データ入力シート!D67="","",設備データ入力シート!D67)</f>
        <v/>
      </c>
      <c r="D45" s="271" t="s">
        <v>988</v>
      </c>
    </row>
    <row r="46" spans="1:6">
      <c r="A46" s="1063"/>
      <c r="B46" s="267" t="s">
        <v>972</v>
      </c>
      <c r="C46" s="302" t="str">
        <f>IF(設備データ入力シート!D68="","",設備データ入力シート!D68)</f>
        <v/>
      </c>
      <c r="D46" s="271" t="s">
        <v>1229</v>
      </c>
    </row>
    <row r="47" spans="1:6">
      <c r="A47" s="1063"/>
      <c r="B47" s="267" t="s">
        <v>973</v>
      </c>
      <c r="C47" s="302" t="str">
        <f>LEFT(設備データ入力シート!D69,1)</f>
        <v/>
      </c>
    </row>
    <row r="48" spans="1:6">
      <c r="A48" s="1063"/>
      <c r="B48" s="267" t="s">
        <v>974</v>
      </c>
      <c r="C48" s="302" t="str">
        <f>LEFT(設備データ入力シート!D70,1)</f>
        <v/>
      </c>
    </row>
    <row r="49" spans="1:6">
      <c r="A49" s="1063"/>
      <c r="B49" s="267" t="s">
        <v>989</v>
      </c>
      <c r="C49" s="302" t="str">
        <f>IF(設備データ入力シート!D71="","",設備データ入力シート!D71)</f>
        <v/>
      </c>
      <c r="D49" s="271" t="s">
        <v>985</v>
      </c>
      <c r="E49" s="322" t="str">
        <f>IF(設備データ入力シート!F71="","",設備データ入力シート!F71)</f>
        <v/>
      </c>
      <c r="F49" s="298"/>
    </row>
    <row r="50" spans="1:6">
      <c r="A50" s="1063"/>
      <c r="B50" s="267" t="s">
        <v>975</v>
      </c>
      <c r="C50" s="302" t="str">
        <f>IF(設備データ入力シート!D72="","",設備データ入力シート!D72)</f>
        <v/>
      </c>
      <c r="D50" s="271" t="s">
        <v>1230</v>
      </c>
      <c r="E50" s="298"/>
      <c r="F50" s="298"/>
    </row>
    <row r="51" spans="1:6">
      <c r="A51" s="1063"/>
      <c r="B51" s="267" t="s">
        <v>976</v>
      </c>
      <c r="C51" s="302" t="str">
        <f>IF(設備データ入力シート!D73="","",設備データ入力シート!D73)</f>
        <v/>
      </c>
      <c r="D51" s="271" t="s">
        <v>1231</v>
      </c>
      <c r="E51" s="298"/>
      <c r="F51" s="298"/>
    </row>
    <row r="52" spans="1:6">
      <c r="A52" s="967"/>
      <c r="B52" s="267" t="s">
        <v>977</v>
      </c>
      <c r="C52" s="302" t="str">
        <f>LEFT(設備データ入力シート!D74,1)</f>
        <v/>
      </c>
      <c r="D52" s="271" t="s">
        <v>986</v>
      </c>
      <c r="E52" s="320" t="str">
        <f>MID(設備データ入力シート!D74,3,1)</f>
        <v/>
      </c>
      <c r="F52" s="271" t="s">
        <v>987</v>
      </c>
    </row>
    <row r="53" spans="1:6">
      <c r="A53" s="1167" t="s">
        <v>978</v>
      </c>
      <c r="B53" s="267" t="s">
        <v>979</v>
      </c>
      <c r="C53" s="302" t="str">
        <f>LEFT(設備データ入力シート!D76,1)</f>
        <v/>
      </c>
      <c r="D53" s="298"/>
      <c r="E53" s="298"/>
      <c r="F53" s="298"/>
    </row>
    <row r="54" spans="1:6">
      <c r="A54" s="1063"/>
      <c r="B54" s="267" t="s">
        <v>981</v>
      </c>
      <c r="C54" s="302" t="str">
        <f>LEFT(設備データ入力シート!D77,1)</f>
        <v/>
      </c>
      <c r="D54" s="298"/>
      <c r="E54" s="298"/>
      <c r="F54" s="298"/>
    </row>
    <row r="55" spans="1:6">
      <c r="A55" s="967"/>
      <c r="B55" s="267" t="s">
        <v>982</v>
      </c>
      <c r="C55" s="318" t="str">
        <f>LEFT(設備データ入力シート!D78,1)</f>
        <v/>
      </c>
      <c r="D55" s="298"/>
      <c r="E55" s="298"/>
      <c r="F55" s="298"/>
    </row>
    <row r="56" spans="1:6">
      <c r="A56" s="1167" t="s">
        <v>983</v>
      </c>
      <c r="B56" s="267" t="s">
        <v>979</v>
      </c>
      <c r="C56" s="302" t="str">
        <f>LEFT(設備データ入力シート!D79,1)</f>
        <v/>
      </c>
      <c r="D56" s="298"/>
      <c r="E56" s="298"/>
      <c r="F56" s="298"/>
    </row>
    <row r="57" spans="1:6">
      <c r="A57" s="1063"/>
      <c r="B57" s="267" t="s">
        <v>990</v>
      </c>
      <c r="C57" s="302" t="str">
        <f>LEFT(設備データ入力シート!D81,1)</f>
        <v/>
      </c>
      <c r="D57" s="271" t="s">
        <v>986</v>
      </c>
      <c r="E57" s="320" t="str">
        <f>MID(設備データ入力シート!D81,3,1)</f>
        <v/>
      </c>
      <c r="F57" s="271" t="s">
        <v>988</v>
      </c>
    </row>
    <row r="58" spans="1:6">
      <c r="A58" s="1063"/>
      <c r="B58" s="267" t="s">
        <v>991</v>
      </c>
      <c r="C58" s="302" t="str">
        <f>LEFT(設備データ入力シート!D82,1)</f>
        <v/>
      </c>
      <c r="D58" s="271" t="s">
        <v>986</v>
      </c>
      <c r="E58" s="320" t="str">
        <f>MID(設備データ入力シート!D82,3,1)</f>
        <v/>
      </c>
      <c r="F58" s="298"/>
    </row>
    <row r="59" spans="1:6">
      <c r="A59" s="967"/>
      <c r="B59" s="267" t="s">
        <v>984</v>
      </c>
      <c r="C59" s="302" t="str">
        <f>LEFT(設備データ入力シート!D83,2)</f>
        <v/>
      </c>
      <c r="D59" s="271" t="s">
        <v>988</v>
      </c>
      <c r="E59" s="298"/>
      <c r="F59" s="298"/>
    </row>
    <row r="60" spans="1:6">
      <c r="A60" s="1167" t="s">
        <v>992</v>
      </c>
      <c r="B60" s="267" t="s">
        <v>994</v>
      </c>
      <c r="C60" s="320" t="str">
        <f>LEFT(設備データ入力シート!D284,1)</f>
        <v/>
      </c>
      <c r="D60" s="319"/>
      <c r="E60" s="298"/>
      <c r="F60" s="298"/>
    </row>
    <row r="61" spans="1:6">
      <c r="A61" s="967"/>
      <c r="B61" s="267" t="s">
        <v>1000</v>
      </c>
      <c r="C61" s="320" t="str">
        <f>IF(設備データ入力シート!D285="","",設備データ入力シート!D285)</f>
        <v/>
      </c>
      <c r="D61" s="298"/>
      <c r="E61" s="298"/>
      <c r="F61" s="298"/>
    </row>
    <row r="62" spans="1:6">
      <c r="A62" s="1167" t="s">
        <v>993</v>
      </c>
      <c r="B62" s="267" t="s">
        <v>995</v>
      </c>
      <c r="C62" s="320" t="str">
        <f>IF(設備データ入力シート!D286="","",設備データ入力シート!D286)</f>
        <v/>
      </c>
      <c r="D62" s="322" t="s">
        <v>986</v>
      </c>
      <c r="E62" s="320" t="str">
        <f>IF(設備データ入力シート!F286="","",設備データ入力シート!F286)</f>
        <v/>
      </c>
      <c r="F62" s="271" t="s">
        <v>996</v>
      </c>
    </row>
    <row r="63" spans="1:6">
      <c r="A63" s="1063"/>
      <c r="B63" s="267" t="s">
        <v>997</v>
      </c>
      <c r="C63" s="320" t="str">
        <f>IF(設備データ入力シート!D287="","",設備データ入力シート!D287)</f>
        <v/>
      </c>
      <c r="D63" s="322" t="s">
        <v>986</v>
      </c>
      <c r="E63" s="320" t="str">
        <f>IF(設備データ入力シート!F287="","",設備データ入力シート!F287)</f>
        <v/>
      </c>
      <c r="F63" s="271" t="s">
        <v>996</v>
      </c>
    </row>
    <row r="64" spans="1:6">
      <c r="A64" s="967"/>
      <c r="B64" s="267" t="s">
        <v>998</v>
      </c>
      <c r="C64" s="320" t="str">
        <f>IF(設備データ入力シート!D288="","",設備データ入力シート!D288)</f>
        <v/>
      </c>
      <c r="D64" s="322" t="s">
        <v>986</v>
      </c>
      <c r="E64" s="320" t="str">
        <f>IF(設備データ入力シート!F288="","",設備データ入力シート!F288)</f>
        <v/>
      </c>
      <c r="F64" s="271" t="s">
        <v>999</v>
      </c>
    </row>
    <row r="65" spans="1:6">
      <c r="A65" s="1167" t="s">
        <v>1001</v>
      </c>
      <c r="B65" s="267" t="s">
        <v>946</v>
      </c>
      <c r="C65" s="320" t="str">
        <f>LEFT(設備データ入力シート!D85,1)</f>
        <v/>
      </c>
    </row>
    <row r="66" spans="1:6">
      <c r="A66" s="1063"/>
      <c r="B66" s="267" t="s">
        <v>951</v>
      </c>
      <c r="C66" s="320" t="str">
        <f>IF(設備データ入力シート!D86="","",設備データ入力シート!D86)</f>
        <v/>
      </c>
    </row>
    <row r="67" spans="1:6">
      <c r="A67" s="1063"/>
      <c r="B67" s="267" t="s">
        <v>952</v>
      </c>
      <c r="C67" s="321" t="str">
        <f>IF(設備データ入力シート!D87="","",設備データ入力シート!D87)</f>
        <v/>
      </c>
      <c r="D67" s="271" t="s">
        <v>1058</v>
      </c>
      <c r="E67" s="321" t="str">
        <f>IF(設備データ入力シート!H87="","",設備データ入力シート!H87)</f>
        <v/>
      </c>
      <c r="F67" s="271" t="s">
        <v>1060</v>
      </c>
    </row>
    <row r="68" spans="1:6">
      <c r="A68" s="1063"/>
      <c r="B68" s="267" t="s">
        <v>949</v>
      </c>
      <c r="C68" s="320" t="str">
        <f>LEFT(設備データ入力シート!D88,2)</f>
        <v/>
      </c>
      <c r="D68" s="271" t="s">
        <v>988</v>
      </c>
    </row>
    <row r="69" spans="1:6">
      <c r="A69" s="1063"/>
      <c r="B69" s="267" t="s">
        <v>1002</v>
      </c>
      <c r="C69" s="320" t="str">
        <f>IF(設備データ入力シート!D89="","",設備データ入力シート!D89)</f>
        <v/>
      </c>
      <c r="D69" s="271" t="s">
        <v>1229</v>
      </c>
    </row>
    <row r="70" spans="1:6">
      <c r="A70" s="1063"/>
      <c r="B70" s="267" t="s">
        <v>1003</v>
      </c>
      <c r="C70" s="320" t="str">
        <f>IF(設備データ入力シート!D90="","",設備データ入力シート!D90)</f>
        <v/>
      </c>
    </row>
    <row r="71" spans="1:6">
      <c r="A71" s="967"/>
      <c r="B71" s="267" t="s">
        <v>1004</v>
      </c>
      <c r="C71" s="320" t="str">
        <f>IF(設備データ入力シート!D91="","",設備データ入力シート!D91)</f>
        <v/>
      </c>
      <c r="D71" s="271" t="s">
        <v>1232</v>
      </c>
    </row>
    <row r="72" spans="1:6">
      <c r="A72" s="1167" t="s">
        <v>1005</v>
      </c>
      <c r="B72" s="267" t="s">
        <v>946</v>
      </c>
      <c r="C72" s="320" t="str">
        <f>LEFT(設備データ入力シート!D92,1)</f>
        <v/>
      </c>
    </row>
    <row r="73" spans="1:6">
      <c r="A73" s="1063"/>
      <c r="B73" s="267" t="s">
        <v>951</v>
      </c>
      <c r="C73" s="320" t="str">
        <f>IF(設備データ入力シート!D93="","",設備データ入力シート!D93)</f>
        <v/>
      </c>
    </row>
    <row r="74" spans="1:6">
      <c r="A74" s="967"/>
      <c r="B74" s="267" t="s">
        <v>952</v>
      </c>
      <c r="C74" s="321" t="str">
        <f>IF(設備データ入力シート!D94="","",設備データ入力シート!D94)</f>
        <v/>
      </c>
      <c r="D74" s="271" t="s">
        <v>1058</v>
      </c>
      <c r="E74" s="321" t="str">
        <f>IF(設備データ入力シート!H94="","",設備データ入力シート!H94)</f>
        <v/>
      </c>
      <c r="F74" s="271" t="s">
        <v>1060</v>
      </c>
    </row>
    <row r="75" spans="1:6">
      <c r="A75" s="1167" t="s">
        <v>1006</v>
      </c>
      <c r="B75" s="267" t="s">
        <v>979</v>
      </c>
      <c r="C75" s="320" t="str">
        <f>LEFT(設備データ入力シート!D289,1)</f>
        <v/>
      </c>
    </row>
    <row r="76" spans="1:6">
      <c r="A76" s="1063"/>
      <c r="B76" s="267" t="s">
        <v>950</v>
      </c>
      <c r="C76" s="321" t="str">
        <f>IF(設備データ入力シート!D290="","",設備データ入力シート!D290)</f>
        <v/>
      </c>
      <c r="D76" s="322" t="s">
        <v>1058</v>
      </c>
      <c r="E76" s="321" t="str">
        <f>IF(設備データ入力シート!H290="","",設備データ入力シート!H290)</f>
        <v/>
      </c>
      <c r="F76" s="271" t="s">
        <v>1060</v>
      </c>
    </row>
    <row r="77" spans="1:6">
      <c r="A77" s="1063"/>
      <c r="B77" s="267" t="s">
        <v>951</v>
      </c>
      <c r="C77" s="320" t="str">
        <f>IF(設備データ入力シート!D291="","",設備データ入力シート!D291)</f>
        <v/>
      </c>
    </row>
    <row r="78" spans="1:6">
      <c r="A78" s="967"/>
      <c r="B78" s="267" t="s">
        <v>949</v>
      </c>
      <c r="C78" s="320" t="str">
        <f>IF(設備データ入力シート!D292="","",設備データ入力シート!D292)</f>
        <v/>
      </c>
    </row>
    <row r="79" spans="1:6">
      <c r="A79" s="1167" t="s">
        <v>1007</v>
      </c>
      <c r="B79" s="267" t="s">
        <v>979</v>
      </c>
      <c r="C79" s="320" t="str">
        <f>LEFT(設備データ入力シート!D293,1)</f>
        <v/>
      </c>
    </row>
    <row r="80" spans="1:6">
      <c r="A80" s="1063"/>
      <c r="B80" s="267" t="s">
        <v>950</v>
      </c>
      <c r="C80" s="321" t="str">
        <f>IF(設備データ入力シート!D294="","",設備データ入力シート!D294)</f>
        <v/>
      </c>
      <c r="D80" s="322" t="s">
        <v>1058</v>
      </c>
      <c r="E80" s="321" t="str">
        <f>IF(設備データ入力シート!H294="","",設備データ入力シート!H294)</f>
        <v/>
      </c>
      <c r="F80" s="271" t="s">
        <v>1060</v>
      </c>
    </row>
    <row r="81" spans="1:8">
      <c r="A81" s="1063"/>
      <c r="B81" s="267" t="s">
        <v>951</v>
      </c>
      <c r="C81" s="320" t="str">
        <f>IF(設備データ入力シート!D295="","",設備データ入力シート!D295)</f>
        <v/>
      </c>
    </row>
    <row r="82" spans="1:8">
      <c r="A82" s="967"/>
      <c r="B82" s="267" t="s">
        <v>952</v>
      </c>
      <c r="C82" s="321" t="str">
        <f>IF(設備データ入力シート!D296="","",設備データ入力シート!D296)</f>
        <v/>
      </c>
      <c r="D82" s="322" t="s">
        <v>1058</v>
      </c>
      <c r="E82" s="321" t="str">
        <f>IF(設備データ入力シート!H296="","",設備データ入力シート!H296)</f>
        <v/>
      </c>
      <c r="F82" s="271" t="s">
        <v>1060</v>
      </c>
    </row>
    <row r="83" spans="1:8">
      <c r="A83" s="1167" t="s">
        <v>1016</v>
      </c>
      <c r="B83" s="267" t="s">
        <v>1008</v>
      </c>
      <c r="C83" s="320" t="str">
        <f>LEFT(設備データ入力シート!D178,1)</f>
        <v/>
      </c>
    </row>
    <row r="84" spans="1:8">
      <c r="A84" s="1063"/>
      <c r="B84" s="267" t="s">
        <v>1009</v>
      </c>
      <c r="C84" s="320" t="str">
        <f>IF(設備データ入力シート!D179="","",設備データ入力シート!D179)</f>
        <v/>
      </c>
    </row>
    <row r="85" spans="1:8">
      <c r="A85" s="1063"/>
      <c r="B85" s="267" t="s">
        <v>1010</v>
      </c>
      <c r="C85" s="320" t="str">
        <f>LEFT(設備データ入力シート!D180,1)</f>
        <v/>
      </c>
    </row>
    <row r="86" spans="1:8">
      <c r="A86" s="1063"/>
      <c r="B86" s="267" t="s">
        <v>1011</v>
      </c>
      <c r="C86" s="320" t="str">
        <f>LEFT(設備データ入力シート!D181,1)</f>
        <v/>
      </c>
    </row>
    <row r="87" spans="1:8">
      <c r="A87" s="1063"/>
      <c r="B87" s="267" t="s">
        <v>1012</v>
      </c>
      <c r="C87" s="320" t="str">
        <f>LEFT(設備データ入力シート!D182,1)</f>
        <v/>
      </c>
    </row>
    <row r="88" spans="1:8">
      <c r="A88" s="1063"/>
      <c r="B88" s="267" t="s">
        <v>1013</v>
      </c>
      <c r="C88" s="321" t="str">
        <f>IF(H88="","",H88)</f>
        <v/>
      </c>
      <c r="D88" s="271" t="s">
        <v>1233</v>
      </c>
      <c r="G88" s="335" t="str">
        <f>IF(設備データ入力シート!D183="","",設備データ入力シート!D183)</f>
        <v/>
      </c>
      <c r="H88" s="335" t="str">
        <f>IF(G88="","",ROUND(G88,0))</f>
        <v/>
      </c>
    </row>
    <row r="89" spans="1:8">
      <c r="A89" s="967"/>
      <c r="B89" s="267" t="s">
        <v>952</v>
      </c>
      <c r="C89" s="321" t="str">
        <f>IF(設備データ入力シート!D184="","",設備データ入力シート!D184)</f>
        <v/>
      </c>
      <c r="D89" s="271" t="s">
        <v>1058</v>
      </c>
      <c r="E89" s="321" t="str">
        <f>IF(設備データ入力シート!H184="","",設備データ入力シート!H184)</f>
        <v/>
      </c>
      <c r="F89" s="271" t="s">
        <v>1060</v>
      </c>
      <c r="G89" s="335"/>
      <c r="H89" s="335"/>
    </row>
    <row r="90" spans="1:8">
      <c r="A90" s="1167" t="s">
        <v>1134</v>
      </c>
      <c r="B90" s="267" t="s">
        <v>1015</v>
      </c>
      <c r="C90" s="321" t="str">
        <f>IF(設備データ入力シート!D185="","",設備データ入力シート!D185)</f>
        <v/>
      </c>
      <c r="D90" s="271" t="s">
        <v>1234</v>
      </c>
      <c r="G90" s="335"/>
      <c r="H90" s="335"/>
    </row>
    <row r="91" spans="1:8">
      <c r="A91" s="1063"/>
      <c r="B91" s="267" t="s">
        <v>1014</v>
      </c>
      <c r="C91" s="321" t="str">
        <f>IF(設備データ入力シート!D186="","",設備データ入力シート!D186)</f>
        <v/>
      </c>
      <c r="D91" s="271" t="s">
        <v>1235</v>
      </c>
      <c r="G91" s="335"/>
      <c r="H91" s="335"/>
    </row>
    <row r="92" spans="1:8">
      <c r="A92" s="967"/>
      <c r="B92" s="267" t="s">
        <v>952</v>
      </c>
      <c r="C92" s="321" t="str">
        <f>IF(設備データ入力シート!D187="","",設備データ入力シート!D187)</f>
        <v/>
      </c>
      <c r="D92" s="271" t="s">
        <v>1058</v>
      </c>
      <c r="E92" s="321" t="str">
        <f>IF(設備データ入力シート!H187="","",設備データ入力シート!H187)</f>
        <v/>
      </c>
      <c r="F92" s="271" t="s">
        <v>1060</v>
      </c>
      <c r="G92" s="335"/>
      <c r="H92" s="335"/>
    </row>
    <row r="93" spans="1:8">
      <c r="A93" s="1167" t="s">
        <v>1017</v>
      </c>
      <c r="B93" s="267" t="s">
        <v>1008</v>
      </c>
      <c r="C93" s="320" t="str">
        <f>LEFT(設備データ入力シート!D188,1)</f>
        <v/>
      </c>
      <c r="G93" s="335"/>
      <c r="H93" s="335"/>
    </row>
    <row r="94" spans="1:8">
      <c r="A94" s="1063"/>
      <c r="B94" s="267" t="s">
        <v>1009</v>
      </c>
      <c r="C94" s="320" t="str">
        <f>IF(設備データ入力シート!D189="","",設備データ入力シート!D189)</f>
        <v/>
      </c>
      <c r="G94" s="335"/>
      <c r="H94" s="335"/>
    </row>
    <row r="95" spans="1:8">
      <c r="A95" s="1063"/>
      <c r="B95" s="267" t="s">
        <v>1010</v>
      </c>
      <c r="C95" s="320" t="str">
        <f>LEFT(設備データ入力シート!D190,1)</f>
        <v/>
      </c>
      <c r="G95" s="335"/>
      <c r="H95" s="335"/>
    </row>
    <row r="96" spans="1:8">
      <c r="A96" s="1063"/>
      <c r="B96" s="267" t="s">
        <v>1011</v>
      </c>
      <c r="C96" s="320" t="str">
        <f>LEFT(設備データ入力シート!D191,1)</f>
        <v/>
      </c>
      <c r="G96" s="335"/>
      <c r="H96" s="335"/>
    </row>
    <row r="97" spans="1:8">
      <c r="A97" s="1063"/>
      <c r="B97" s="267" t="s">
        <v>1012</v>
      </c>
      <c r="C97" s="320" t="str">
        <f>LEFT(設備データ入力シート!D192,1)</f>
        <v/>
      </c>
      <c r="G97" s="335"/>
      <c r="H97" s="335"/>
    </row>
    <row r="98" spans="1:8">
      <c r="A98" s="1063"/>
      <c r="B98" s="267" t="s">
        <v>1013</v>
      </c>
      <c r="C98" s="321" t="str">
        <f>IF(H98="","",H98)</f>
        <v/>
      </c>
      <c r="D98" s="271" t="s">
        <v>1233</v>
      </c>
      <c r="G98" s="335" t="str">
        <f>IF(設備データ入力シート!D193="","",設備データ入力シート!D193)</f>
        <v/>
      </c>
      <c r="H98" s="335" t="str">
        <f>IF(G98="","",ROUND(G98,0))</f>
        <v/>
      </c>
    </row>
    <row r="99" spans="1:8">
      <c r="A99" s="967"/>
      <c r="B99" s="267" t="s">
        <v>952</v>
      </c>
      <c r="C99" s="321" t="str">
        <f>IF(設備データ入力シート!D194="","",設備データ入力シート!D194)</f>
        <v/>
      </c>
      <c r="D99" s="271" t="s">
        <v>1058</v>
      </c>
      <c r="E99" s="321" t="str">
        <f>IF(設備データ入力シート!H194="","",設備データ入力シート!H194)</f>
        <v/>
      </c>
      <c r="F99" s="271" t="s">
        <v>1060</v>
      </c>
    </row>
    <row r="100" spans="1:8">
      <c r="A100" s="1167" t="s">
        <v>1135</v>
      </c>
      <c r="B100" s="267" t="s">
        <v>1015</v>
      </c>
      <c r="C100" s="321" t="str">
        <f>IF(設備データ入力シート!D195="","",設備データ入力シート!D195)</f>
        <v/>
      </c>
      <c r="D100" s="271" t="s">
        <v>1234</v>
      </c>
    </row>
    <row r="101" spans="1:8">
      <c r="A101" s="1063"/>
      <c r="B101" s="267" t="s">
        <v>1014</v>
      </c>
      <c r="C101" s="321" t="str">
        <f>IF(設備データ入力シート!D196="","",設備データ入力シート!D196)</f>
        <v/>
      </c>
      <c r="D101" s="271" t="s">
        <v>1235</v>
      </c>
    </row>
    <row r="102" spans="1:8">
      <c r="A102" s="967"/>
      <c r="B102" s="267" t="s">
        <v>952</v>
      </c>
      <c r="C102" s="321" t="str">
        <f>IF(設備データ入力シート!D197="","",設備データ入力シート!D197)</f>
        <v/>
      </c>
      <c r="D102" s="271" t="s">
        <v>1058</v>
      </c>
      <c r="E102" s="321" t="str">
        <f>IF(設備データ入力シート!H197="","",設備データ入力シート!H197)</f>
        <v/>
      </c>
      <c r="F102" s="271" t="s">
        <v>1060</v>
      </c>
    </row>
    <row r="103" spans="1:8">
      <c r="A103" s="1167" t="s">
        <v>1021</v>
      </c>
      <c r="B103" s="267" t="s">
        <v>1008</v>
      </c>
      <c r="C103" s="320" t="str">
        <f>LEFT(設備データ入力シート!D198,1)</f>
        <v/>
      </c>
    </row>
    <row r="104" spans="1:8">
      <c r="A104" s="1063"/>
      <c r="B104" s="267" t="s">
        <v>1009</v>
      </c>
      <c r="C104" s="320" t="str">
        <f>IF(設備データ入力シート!D199="","",設備データ入力シート!D199)</f>
        <v/>
      </c>
    </row>
    <row r="105" spans="1:8">
      <c r="A105" s="1063"/>
      <c r="B105" s="267" t="s">
        <v>1010</v>
      </c>
      <c r="C105" s="320" t="str">
        <f>LEFT(設備データ入力シート!D200,1)</f>
        <v/>
      </c>
    </row>
    <row r="106" spans="1:8">
      <c r="A106" s="1063"/>
      <c r="B106" s="267" t="s">
        <v>1011</v>
      </c>
      <c r="C106" s="320" t="str">
        <f>LEFT(設備データ入力シート!D201,1)</f>
        <v/>
      </c>
    </row>
    <row r="107" spans="1:8">
      <c r="A107" s="1063"/>
      <c r="B107" s="267" t="s">
        <v>1012</v>
      </c>
      <c r="C107" s="320" t="str">
        <f>LEFT(設備データ入力シート!D202,1)</f>
        <v/>
      </c>
    </row>
    <row r="108" spans="1:8">
      <c r="A108" s="1063"/>
      <c r="B108" s="267" t="s">
        <v>1013</v>
      </c>
      <c r="C108" s="321" t="str">
        <f>IF(設備データ入力シート!D203="","",設備データ入力シート!D203)</f>
        <v/>
      </c>
      <c r="D108" s="271" t="s">
        <v>1233</v>
      </c>
    </row>
    <row r="109" spans="1:8">
      <c r="A109" s="967"/>
      <c r="B109" s="267" t="s">
        <v>952</v>
      </c>
      <c r="C109" s="321" t="str">
        <f>IF(設備データ入力シート!D204="","",設備データ入力シート!D204)</f>
        <v/>
      </c>
      <c r="D109" s="271" t="s">
        <v>1058</v>
      </c>
      <c r="E109" s="321" t="str">
        <f>IF(設備データ入力シート!H204="","",設備データ入力シート!H204)</f>
        <v/>
      </c>
      <c r="F109" s="271" t="s">
        <v>1060</v>
      </c>
    </row>
    <row r="110" spans="1:8">
      <c r="A110" s="1167" t="s">
        <v>1136</v>
      </c>
      <c r="B110" s="267" t="s">
        <v>1015</v>
      </c>
      <c r="C110" s="321" t="str">
        <f>IF(設備データ入力シート!D205="","",設備データ入力シート!D205)</f>
        <v/>
      </c>
      <c r="D110" s="271" t="s">
        <v>1234</v>
      </c>
    </row>
    <row r="111" spans="1:8">
      <c r="A111" s="1063"/>
      <c r="B111" s="267" t="s">
        <v>1014</v>
      </c>
      <c r="C111" s="321" t="str">
        <f>IF(設備データ入力シート!D206="","",設備データ入力シート!D206)</f>
        <v/>
      </c>
      <c r="D111" s="271" t="s">
        <v>1235</v>
      </c>
    </row>
    <row r="112" spans="1:8">
      <c r="A112" s="967"/>
      <c r="B112" s="267" t="s">
        <v>952</v>
      </c>
      <c r="C112" s="321" t="str">
        <f>IF(設備データ入力シート!D207="","",設備データ入力シート!D207)</f>
        <v/>
      </c>
      <c r="D112" s="271" t="s">
        <v>1058</v>
      </c>
      <c r="E112" s="321" t="str">
        <f>IF(設備データ入力シート!H207="","",設備データ入力シート!H207)</f>
        <v/>
      </c>
      <c r="F112" s="271" t="s">
        <v>1060</v>
      </c>
    </row>
    <row r="113" spans="1:6">
      <c r="A113" s="1167" t="s">
        <v>1022</v>
      </c>
      <c r="B113" s="267" t="s">
        <v>1008</v>
      </c>
      <c r="C113" s="320" t="str">
        <f>LEFT(設備データ入力シート!D208,1)</f>
        <v/>
      </c>
    </row>
    <row r="114" spans="1:6">
      <c r="A114" s="1063"/>
      <c r="B114" s="267" t="s">
        <v>1009</v>
      </c>
      <c r="C114" s="320" t="str">
        <f>IF(設備データ入力シート!D209="","",設備データ入力シート!D209)</f>
        <v/>
      </c>
    </row>
    <row r="115" spans="1:6">
      <c r="A115" s="1063"/>
      <c r="B115" s="267" t="s">
        <v>1010</v>
      </c>
      <c r="C115" s="320" t="str">
        <f>LEFT(設備データ入力シート!D210,1)</f>
        <v/>
      </c>
    </row>
    <row r="116" spans="1:6">
      <c r="A116" s="1063"/>
      <c r="B116" s="267" t="s">
        <v>1011</v>
      </c>
      <c r="C116" s="320" t="str">
        <f>LEFT(設備データ入力シート!D211,1)</f>
        <v/>
      </c>
    </row>
    <row r="117" spans="1:6">
      <c r="A117" s="1063"/>
      <c r="B117" s="267" t="s">
        <v>1012</v>
      </c>
      <c r="C117" s="320" t="str">
        <f>LEFT(設備データ入力シート!D212,1)</f>
        <v/>
      </c>
    </row>
    <row r="118" spans="1:6">
      <c r="A118" s="1063"/>
      <c r="B118" s="267" t="s">
        <v>1013</v>
      </c>
      <c r="C118" s="321" t="str">
        <f>IF(設備データ入力シート!D213="","",設備データ入力シート!D213)</f>
        <v/>
      </c>
      <c r="D118" s="271" t="s">
        <v>1233</v>
      </c>
    </row>
    <row r="119" spans="1:6">
      <c r="A119" s="967"/>
      <c r="B119" s="267" t="s">
        <v>952</v>
      </c>
      <c r="C119" s="321" t="str">
        <f>IF(設備データ入力シート!D214="","",設備データ入力シート!D214)</f>
        <v/>
      </c>
      <c r="D119" s="271" t="s">
        <v>1058</v>
      </c>
      <c r="E119" s="321" t="str">
        <f>IF(設備データ入力シート!H214="","",設備データ入力シート!H214)</f>
        <v/>
      </c>
      <c r="F119" s="271" t="s">
        <v>1060</v>
      </c>
    </row>
    <row r="120" spans="1:6">
      <c r="A120" s="1167" t="s">
        <v>1137</v>
      </c>
      <c r="B120" s="267" t="s">
        <v>1015</v>
      </c>
      <c r="C120" s="321" t="str">
        <f>IF(設備データ入力シート!D215="","",設備データ入力シート!D215)</f>
        <v/>
      </c>
      <c r="D120" s="271" t="s">
        <v>1234</v>
      </c>
    </row>
    <row r="121" spans="1:6">
      <c r="A121" s="1063"/>
      <c r="B121" s="267" t="s">
        <v>1014</v>
      </c>
      <c r="C121" s="321" t="str">
        <f>IF(設備データ入力シート!D216="","",設備データ入力シート!D216)</f>
        <v/>
      </c>
      <c r="D121" s="271" t="s">
        <v>1235</v>
      </c>
    </row>
    <row r="122" spans="1:6">
      <c r="A122" s="967"/>
      <c r="B122" s="267" t="s">
        <v>952</v>
      </c>
      <c r="C122" s="321" t="str">
        <f>IF(設備データ入力シート!D217="","",設備データ入力シート!D217)</f>
        <v/>
      </c>
      <c r="D122" s="271" t="s">
        <v>1058</v>
      </c>
      <c r="E122" s="321" t="str">
        <f>IF(設備データ入力シート!H217="","",設備データ入力シート!H217)</f>
        <v/>
      </c>
      <c r="F122" s="271" t="s">
        <v>1060</v>
      </c>
    </row>
    <row r="123" spans="1:6">
      <c r="A123" s="1167" t="s">
        <v>1023</v>
      </c>
      <c r="B123" s="267" t="s">
        <v>1008</v>
      </c>
      <c r="C123" s="320" t="str">
        <f>LEFT(設備データ入力シート!D218,1)</f>
        <v/>
      </c>
    </row>
    <row r="124" spans="1:6">
      <c r="A124" s="1063"/>
      <c r="B124" s="267" t="s">
        <v>1009</v>
      </c>
      <c r="C124" s="320" t="str">
        <f>IF(設備データ入力シート!D219="","",設備データ入力シート!D219)</f>
        <v/>
      </c>
    </row>
    <row r="125" spans="1:6">
      <c r="A125" s="1063"/>
      <c r="B125" s="267" t="s">
        <v>1010</v>
      </c>
      <c r="C125" s="320" t="str">
        <f>LEFT(設備データ入力シート!D220,1)</f>
        <v/>
      </c>
    </row>
    <row r="126" spans="1:6">
      <c r="A126" s="1063"/>
      <c r="B126" s="267" t="s">
        <v>1011</v>
      </c>
      <c r="C126" s="320" t="str">
        <f>LEFT(設備データ入力シート!D221,1)</f>
        <v/>
      </c>
    </row>
    <row r="127" spans="1:6">
      <c r="A127" s="1063"/>
      <c r="B127" s="267" t="s">
        <v>1012</v>
      </c>
      <c r="C127" s="320" t="str">
        <f>LEFT(設備データ入力シート!D222,1)</f>
        <v/>
      </c>
    </row>
    <row r="128" spans="1:6">
      <c r="A128" s="1063"/>
      <c r="B128" s="267" t="s">
        <v>1013</v>
      </c>
      <c r="C128" s="321" t="str">
        <f>IF(設備データ入力シート!D223="","",設備データ入力シート!D223)</f>
        <v/>
      </c>
      <c r="D128" s="271" t="s">
        <v>1233</v>
      </c>
    </row>
    <row r="129" spans="1:6">
      <c r="A129" s="967"/>
      <c r="B129" s="267" t="s">
        <v>952</v>
      </c>
      <c r="C129" s="321" t="str">
        <f>IF(設備データ入力シート!D224="","",設備データ入力シート!D224)</f>
        <v/>
      </c>
      <c r="D129" s="271" t="s">
        <v>1058</v>
      </c>
      <c r="E129" s="321" t="str">
        <f>IF(設備データ入力シート!H224="","",設備データ入力シート!H224)</f>
        <v/>
      </c>
      <c r="F129" s="271" t="s">
        <v>1060</v>
      </c>
    </row>
    <row r="130" spans="1:6">
      <c r="A130" s="1167" t="s">
        <v>1138</v>
      </c>
      <c r="B130" s="267" t="s">
        <v>1015</v>
      </c>
      <c r="C130" s="321" t="str">
        <f>IF(設備データ入力シート!D225="","",設備データ入力シート!D225)</f>
        <v/>
      </c>
      <c r="D130" s="271" t="s">
        <v>1234</v>
      </c>
    </row>
    <row r="131" spans="1:6">
      <c r="A131" s="1063"/>
      <c r="B131" s="267" t="s">
        <v>1014</v>
      </c>
      <c r="C131" s="321" t="str">
        <f>IF(設備データ入力シート!D226="","",設備データ入力シート!D226)</f>
        <v/>
      </c>
      <c r="D131" s="271" t="s">
        <v>1235</v>
      </c>
    </row>
    <row r="132" spans="1:6">
      <c r="A132" s="967"/>
      <c r="B132" s="267" t="s">
        <v>952</v>
      </c>
      <c r="C132" s="321" t="str">
        <f>IF(設備データ入力シート!D227="","",設備データ入力シート!D227)</f>
        <v/>
      </c>
      <c r="D132" s="271" t="s">
        <v>1058</v>
      </c>
      <c r="E132" s="321" t="str">
        <f>IF(設備データ入力シート!H227="","",設備データ入力シート!H227)</f>
        <v/>
      </c>
      <c r="F132" s="271" t="s">
        <v>1060</v>
      </c>
    </row>
    <row r="133" spans="1:6">
      <c r="A133" s="1167" t="s">
        <v>1024</v>
      </c>
      <c r="B133" s="267" t="s">
        <v>1008</v>
      </c>
      <c r="C133" s="320" t="str">
        <f>LEFT(設備データ入力シート!D228,1)</f>
        <v/>
      </c>
    </row>
    <row r="134" spans="1:6">
      <c r="A134" s="1063"/>
      <c r="B134" s="267" t="s">
        <v>1009</v>
      </c>
      <c r="C134" s="320" t="str">
        <f>IF(設備データ入力シート!D229="","",設備データ入力シート!D229)</f>
        <v/>
      </c>
    </row>
    <row r="135" spans="1:6">
      <c r="A135" s="1063"/>
      <c r="B135" s="267" t="s">
        <v>1010</v>
      </c>
      <c r="C135" s="320" t="str">
        <f>LEFT(設備データ入力シート!D230,1)</f>
        <v/>
      </c>
    </row>
    <row r="136" spans="1:6">
      <c r="A136" s="1063"/>
      <c r="B136" s="267" t="s">
        <v>1011</v>
      </c>
      <c r="C136" s="320" t="str">
        <f>LEFT(設備データ入力シート!D231,1)</f>
        <v/>
      </c>
    </row>
    <row r="137" spans="1:6">
      <c r="A137" s="1063"/>
      <c r="B137" s="267" t="s">
        <v>1012</v>
      </c>
      <c r="C137" s="320" t="str">
        <f>LEFT(設備データ入力シート!D232,1)</f>
        <v/>
      </c>
    </row>
    <row r="138" spans="1:6">
      <c r="A138" s="1063"/>
      <c r="B138" s="267" t="s">
        <v>1013</v>
      </c>
      <c r="C138" s="321" t="str">
        <f>IF(設備データ入力シート!D233="","",設備データ入力シート!D233)</f>
        <v/>
      </c>
      <c r="D138" s="271" t="s">
        <v>1233</v>
      </c>
    </row>
    <row r="139" spans="1:6">
      <c r="A139" s="967"/>
      <c r="B139" s="267" t="s">
        <v>952</v>
      </c>
      <c r="C139" s="321" t="str">
        <f>IF(設備データ入力シート!D234="","",設備データ入力シート!D234)</f>
        <v/>
      </c>
      <c r="D139" s="271" t="s">
        <v>1058</v>
      </c>
      <c r="E139" s="321" t="str">
        <f>IF(設備データ入力シート!H234="","",設備データ入力シート!H234)</f>
        <v/>
      </c>
      <c r="F139" s="271" t="s">
        <v>1060</v>
      </c>
    </row>
    <row r="140" spans="1:6">
      <c r="A140" s="1167" t="s">
        <v>1139</v>
      </c>
      <c r="B140" s="267" t="s">
        <v>1015</v>
      </c>
      <c r="C140" s="321" t="str">
        <f>IF(設備データ入力シート!D235="","",設備データ入力シート!D235)</f>
        <v/>
      </c>
      <c r="D140" s="271" t="s">
        <v>1234</v>
      </c>
    </row>
    <row r="141" spans="1:6">
      <c r="A141" s="1063"/>
      <c r="B141" s="267" t="s">
        <v>1014</v>
      </c>
      <c r="C141" s="321" t="str">
        <f>IF(設備データ入力シート!D236="","",設備データ入力シート!D236)</f>
        <v/>
      </c>
      <c r="D141" s="271" t="s">
        <v>1235</v>
      </c>
    </row>
    <row r="142" spans="1:6">
      <c r="A142" s="967"/>
      <c r="B142" s="267" t="s">
        <v>952</v>
      </c>
      <c r="C142" s="321" t="str">
        <f>IF(設備データ入力シート!D237="","",設備データ入力シート!D237)</f>
        <v/>
      </c>
      <c r="D142" s="271" t="s">
        <v>1058</v>
      </c>
      <c r="E142" s="321" t="str">
        <f>IF(設備データ入力シート!H237="","",設備データ入力シート!H237)</f>
        <v/>
      </c>
      <c r="F142" s="271" t="s">
        <v>1060</v>
      </c>
    </row>
    <row r="143" spans="1:6">
      <c r="A143" s="1167" t="s">
        <v>1025</v>
      </c>
      <c r="B143" s="267" t="s">
        <v>1008</v>
      </c>
      <c r="C143" s="320" t="str">
        <f>LEFT(設備データ入力シート!D238,1)</f>
        <v/>
      </c>
    </row>
    <row r="144" spans="1:6">
      <c r="A144" s="1063"/>
      <c r="B144" s="267" t="s">
        <v>1009</v>
      </c>
      <c r="C144" s="320" t="str">
        <f>IF(設備データ入力シート!D239="","",設備データ入力シート!D239)</f>
        <v/>
      </c>
    </row>
    <row r="145" spans="1:6">
      <c r="A145" s="1063"/>
      <c r="B145" s="267" t="s">
        <v>1010</v>
      </c>
      <c r="C145" s="320" t="str">
        <f>LEFT(設備データ入力シート!D240,1)</f>
        <v/>
      </c>
    </row>
    <row r="146" spans="1:6">
      <c r="A146" s="1063"/>
      <c r="B146" s="267" t="s">
        <v>1011</v>
      </c>
      <c r="C146" s="320" t="str">
        <f>LEFT(設備データ入力シート!D241,1)</f>
        <v/>
      </c>
    </row>
    <row r="147" spans="1:6">
      <c r="A147" s="1063"/>
      <c r="B147" s="267" t="s">
        <v>1012</v>
      </c>
      <c r="C147" s="320" t="str">
        <f>LEFT(設備データ入力シート!D242,1)</f>
        <v/>
      </c>
    </row>
    <row r="148" spans="1:6">
      <c r="A148" s="1063"/>
      <c r="B148" s="267" t="s">
        <v>1013</v>
      </c>
      <c r="C148" s="321" t="str">
        <f>IF(設備データ入力シート!D243="","",設備データ入力シート!D243)</f>
        <v/>
      </c>
      <c r="D148" s="271" t="s">
        <v>1233</v>
      </c>
    </row>
    <row r="149" spans="1:6">
      <c r="A149" s="967"/>
      <c r="B149" s="267" t="s">
        <v>952</v>
      </c>
      <c r="C149" s="321" t="str">
        <f>IF(設備データ入力シート!D244="","",設備データ入力シート!D244)</f>
        <v/>
      </c>
      <c r="D149" s="271" t="s">
        <v>1058</v>
      </c>
      <c r="E149" s="321" t="str">
        <f>IF(設備データ入力シート!H244="","",設備データ入力シート!H244)</f>
        <v/>
      </c>
      <c r="F149" s="271" t="s">
        <v>1060</v>
      </c>
    </row>
    <row r="150" spans="1:6">
      <c r="A150" s="1167" t="s">
        <v>1140</v>
      </c>
      <c r="B150" s="267" t="s">
        <v>1015</v>
      </c>
      <c r="C150" s="321" t="str">
        <f>IF(設備データ入力シート!D245="","",設備データ入力シート!D245)</f>
        <v/>
      </c>
      <c r="D150" s="271" t="s">
        <v>1234</v>
      </c>
    </row>
    <row r="151" spans="1:6">
      <c r="A151" s="1063"/>
      <c r="B151" s="267" t="s">
        <v>1014</v>
      </c>
      <c r="C151" s="321" t="str">
        <f>IF(設備データ入力シート!D246="","",設備データ入力シート!D246)</f>
        <v/>
      </c>
      <c r="D151" s="271" t="s">
        <v>1235</v>
      </c>
    </row>
    <row r="152" spans="1:6">
      <c r="A152" s="967"/>
      <c r="B152" s="267" t="s">
        <v>952</v>
      </c>
      <c r="C152" s="321" t="str">
        <f>IF(設備データ入力シート!D247="","",設備データ入力シート!D247)</f>
        <v/>
      </c>
      <c r="D152" s="271" t="s">
        <v>1058</v>
      </c>
      <c r="E152" s="321" t="str">
        <f>IF(設備データ入力シート!H247="","",設備データ入力シート!H247)</f>
        <v/>
      </c>
      <c r="F152" s="271" t="s">
        <v>1060</v>
      </c>
    </row>
    <row r="153" spans="1:6">
      <c r="A153" s="1167" t="s">
        <v>1026</v>
      </c>
      <c r="B153" s="267" t="s">
        <v>1008</v>
      </c>
      <c r="C153" s="320" t="str">
        <f>LEFT(設備データ入力シート!D248,1)</f>
        <v/>
      </c>
    </row>
    <row r="154" spans="1:6">
      <c r="A154" s="1063"/>
      <c r="B154" s="267" t="s">
        <v>1009</v>
      </c>
      <c r="C154" s="320" t="str">
        <f>IF(設備データ入力シート!D249="","",設備データ入力シート!D249)</f>
        <v/>
      </c>
    </row>
    <row r="155" spans="1:6">
      <c r="A155" s="1063"/>
      <c r="B155" s="267" t="s">
        <v>1010</v>
      </c>
      <c r="C155" s="320" t="str">
        <f>LEFT(設備データ入力シート!D250,1)</f>
        <v/>
      </c>
    </row>
    <row r="156" spans="1:6">
      <c r="A156" s="1063"/>
      <c r="B156" s="267" t="s">
        <v>1011</v>
      </c>
      <c r="C156" s="320" t="str">
        <f>LEFT(設備データ入力シート!D251,1)</f>
        <v/>
      </c>
    </row>
    <row r="157" spans="1:6">
      <c r="A157" s="1063"/>
      <c r="B157" s="267" t="s">
        <v>1012</v>
      </c>
      <c r="C157" s="320" t="str">
        <f>LEFT(設備データ入力シート!D252,1)</f>
        <v/>
      </c>
    </row>
    <row r="158" spans="1:6">
      <c r="A158" s="1063"/>
      <c r="B158" s="267" t="s">
        <v>1013</v>
      </c>
      <c r="C158" s="321" t="str">
        <f>IF(設備データ入力シート!D253="","",設備データ入力シート!D253)</f>
        <v/>
      </c>
      <c r="D158" s="271" t="s">
        <v>1233</v>
      </c>
    </row>
    <row r="159" spans="1:6">
      <c r="A159" s="967"/>
      <c r="B159" s="267" t="s">
        <v>952</v>
      </c>
      <c r="C159" s="321" t="str">
        <f>IF(設備データ入力シート!D254="","",設備データ入力シート!D254)</f>
        <v/>
      </c>
      <c r="D159" s="271" t="s">
        <v>1058</v>
      </c>
      <c r="E159" s="321" t="str">
        <f>IF(設備データ入力シート!H254="","",設備データ入力シート!H254)</f>
        <v/>
      </c>
      <c r="F159" s="271" t="s">
        <v>1060</v>
      </c>
    </row>
    <row r="160" spans="1:6">
      <c r="A160" s="1167" t="s">
        <v>1141</v>
      </c>
      <c r="B160" s="267" t="s">
        <v>1015</v>
      </c>
      <c r="C160" s="321" t="str">
        <f>IF(設備データ入力シート!D255="","",設備データ入力シート!D255)</f>
        <v/>
      </c>
      <c r="D160" s="271" t="s">
        <v>1234</v>
      </c>
    </row>
    <row r="161" spans="1:6">
      <c r="A161" s="1063"/>
      <c r="B161" s="267" t="s">
        <v>1014</v>
      </c>
      <c r="C161" s="321" t="str">
        <f>IF(設備データ入力シート!D256="","",設備データ入力シート!D256)</f>
        <v/>
      </c>
      <c r="D161" s="271" t="s">
        <v>1235</v>
      </c>
    </row>
    <row r="162" spans="1:6">
      <c r="A162" s="967"/>
      <c r="B162" s="267" t="s">
        <v>952</v>
      </c>
      <c r="C162" s="321" t="str">
        <f>IF(設備データ入力シート!D257="","",設備データ入力シート!D257)</f>
        <v/>
      </c>
      <c r="D162" s="271" t="s">
        <v>1058</v>
      </c>
      <c r="E162" s="321" t="str">
        <f>IF(設備データ入力シート!H257="","",設備データ入力シート!H257)</f>
        <v/>
      </c>
      <c r="F162" s="271" t="s">
        <v>1060</v>
      </c>
    </row>
    <row r="163" spans="1:6">
      <c r="A163" s="1167" t="s">
        <v>1027</v>
      </c>
      <c r="B163" s="267" t="s">
        <v>1008</v>
      </c>
      <c r="C163" s="320" t="str">
        <f>LEFT(設備データ入力シート!D258,1)</f>
        <v/>
      </c>
    </row>
    <row r="164" spans="1:6">
      <c r="A164" s="1063"/>
      <c r="B164" s="267" t="s">
        <v>1009</v>
      </c>
      <c r="C164" s="320" t="str">
        <f>IF(設備データ入力シート!D259="","",設備データ入力シート!D259)</f>
        <v/>
      </c>
    </row>
    <row r="165" spans="1:6">
      <c r="A165" s="1063"/>
      <c r="B165" s="267" t="s">
        <v>1010</v>
      </c>
      <c r="C165" s="320" t="str">
        <f>LEFT(設備データ入力シート!D260,1)</f>
        <v/>
      </c>
    </row>
    <row r="166" spans="1:6">
      <c r="A166" s="1063"/>
      <c r="B166" s="267" t="s">
        <v>1011</v>
      </c>
      <c r="C166" s="320" t="str">
        <f>LEFT(設備データ入力シート!D261,1)</f>
        <v/>
      </c>
    </row>
    <row r="167" spans="1:6">
      <c r="A167" s="1063"/>
      <c r="B167" s="267" t="s">
        <v>1012</v>
      </c>
      <c r="C167" s="320" t="str">
        <f>LEFT(設備データ入力シート!D262,1)</f>
        <v/>
      </c>
    </row>
    <row r="168" spans="1:6">
      <c r="A168" s="1063"/>
      <c r="B168" s="267" t="s">
        <v>1013</v>
      </c>
      <c r="C168" s="321" t="str">
        <f>IF(設備データ入力シート!D263="","",設備データ入力シート!D263)</f>
        <v/>
      </c>
      <c r="D168" s="271" t="s">
        <v>1233</v>
      </c>
    </row>
    <row r="169" spans="1:6">
      <c r="A169" s="967"/>
      <c r="B169" s="267" t="s">
        <v>952</v>
      </c>
      <c r="C169" s="321" t="str">
        <f>IF(設備データ入力シート!D264="","",設備データ入力シート!D264)</f>
        <v/>
      </c>
      <c r="D169" s="271" t="s">
        <v>1058</v>
      </c>
      <c r="E169" s="321" t="str">
        <f>IF(設備データ入力シート!H264="","",設備データ入力シート!H264)</f>
        <v/>
      </c>
      <c r="F169" s="271" t="s">
        <v>1060</v>
      </c>
    </row>
    <row r="170" spans="1:6">
      <c r="A170" s="1167" t="s">
        <v>1142</v>
      </c>
      <c r="B170" s="267" t="s">
        <v>1015</v>
      </c>
      <c r="C170" s="321" t="str">
        <f>IF(設備データ入力シート!D265="","",設備データ入力シート!D265)</f>
        <v/>
      </c>
      <c r="D170" s="271" t="s">
        <v>1234</v>
      </c>
    </row>
    <row r="171" spans="1:6">
      <c r="A171" s="1063"/>
      <c r="B171" s="267" t="s">
        <v>1014</v>
      </c>
      <c r="C171" s="321" t="str">
        <f>IF(設備データ入力シート!D266="","",設備データ入力シート!D266)</f>
        <v/>
      </c>
      <c r="D171" s="271" t="s">
        <v>1235</v>
      </c>
    </row>
    <row r="172" spans="1:6">
      <c r="A172" s="967"/>
      <c r="B172" s="267" t="s">
        <v>952</v>
      </c>
      <c r="C172" s="321" t="str">
        <f>IF(設備データ入力シート!D267="","",設備データ入力シート!D267)</f>
        <v/>
      </c>
      <c r="D172" s="271" t="s">
        <v>1058</v>
      </c>
      <c r="E172" s="321" t="str">
        <f>IF(設備データ入力シート!H267="","",設備データ入力シート!H267)</f>
        <v/>
      </c>
      <c r="F172" s="271" t="s">
        <v>1060</v>
      </c>
    </row>
    <row r="173" spans="1:6">
      <c r="A173" s="1167" t="s">
        <v>1028</v>
      </c>
      <c r="B173" s="267" t="s">
        <v>1008</v>
      </c>
      <c r="C173" s="320" t="str">
        <f>LEFT(設備データ入力シート!D268,1)</f>
        <v/>
      </c>
    </row>
    <row r="174" spans="1:6">
      <c r="A174" s="1063"/>
      <c r="B174" s="267" t="s">
        <v>1009</v>
      </c>
      <c r="C174" s="320" t="str">
        <f>IF(設備データ入力シート!D269="","",設備データ入力シート!D269)</f>
        <v/>
      </c>
    </row>
    <row r="175" spans="1:6">
      <c r="A175" s="1063"/>
      <c r="B175" s="267" t="s">
        <v>1010</v>
      </c>
      <c r="C175" s="320" t="str">
        <f>LEFT(設備データ入力シート!D270,1)</f>
        <v/>
      </c>
    </row>
    <row r="176" spans="1:6">
      <c r="A176" s="1063"/>
      <c r="B176" s="267" t="s">
        <v>1011</v>
      </c>
      <c r="C176" s="320" t="str">
        <f>LEFT(設備データ入力シート!D271,1)</f>
        <v/>
      </c>
    </row>
    <row r="177" spans="1:6">
      <c r="A177" s="1063"/>
      <c r="B177" s="267" t="s">
        <v>1012</v>
      </c>
      <c r="C177" s="320" t="str">
        <f>LEFT(設備データ入力シート!D272,1)</f>
        <v/>
      </c>
    </row>
    <row r="178" spans="1:6">
      <c r="A178" s="1063"/>
      <c r="B178" s="267" t="s">
        <v>1013</v>
      </c>
      <c r="C178" s="321" t="str">
        <f>IF(設備データ入力シート!D273="","",設備データ入力シート!D273)</f>
        <v/>
      </c>
      <c r="D178" s="271" t="s">
        <v>1233</v>
      </c>
    </row>
    <row r="179" spans="1:6">
      <c r="A179" s="967"/>
      <c r="B179" s="267" t="s">
        <v>952</v>
      </c>
      <c r="C179" s="321" t="str">
        <f>IF(設備データ入力シート!D274="","",設備データ入力シート!D274)</f>
        <v/>
      </c>
      <c r="D179" s="271" t="s">
        <v>1058</v>
      </c>
      <c r="E179" s="321" t="str">
        <f>IF(設備データ入力シート!H274="","",設備データ入力シート!H274)</f>
        <v/>
      </c>
      <c r="F179" s="271" t="s">
        <v>1060</v>
      </c>
    </row>
    <row r="180" spans="1:6">
      <c r="A180" s="1167" t="s">
        <v>1143</v>
      </c>
      <c r="B180" s="267" t="s">
        <v>1015</v>
      </c>
      <c r="C180" s="321" t="str">
        <f>IF(設備データ入力シート!D275="","",設備データ入力シート!D275)</f>
        <v/>
      </c>
      <c r="D180" s="271" t="s">
        <v>1234</v>
      </c>
    </row>
    <row r="181" spans="1:6">
      <c r="A181" s="1063"/>
      <c r="B181" s="267" t="s">
        <v>1014</v>
      </c>
      <c r="C181" s="321" t="str">
        <f>IF(設備データ入力シート!D276="","",設備データ入力シート!D276)</f>
        <v/>
      </c>
      <c r="D181" s="271" t="s">
        <v>1235</v>
      </c>
    </row>
    <row r="182" spans="1:6">
      <c r="A182" s="967"/>
      <c r="B182" s="267" t="s">
        <v>952</v>
      </c>
      <c r="C182" s="321" t="str">
        <f>IF(設備データ入力シート!D277="","",設備データ入力シート!D277)</f>
        <v/>
      </c>
      <c r="D182" s="271" t="s">
        <v>1058</v>
      </c>
      <c r="E182" s="321" t="str">
        <f>IF(設備データ入力シート!H277="","",設備データ入力シート!H277)</f>
        <v/>
      </c>
      <c r="F182" s="271" t="s">
        <v>1060</v>
      </c>
    </row>
  </sheetData>
  <mergeCells count="49">
    <mergeCell ref="A1:B1"/>
    <mergeCell ref="A83:A89"/>
    <mergeCell ref="A173:A179"/>
    <mergeCell ref="A163:A169"/>
    <mergeCell ref="A153:A159"/>
    <mergeCell ref="A143:A149"/>
    <mergeCell ref="A133:A139"/>
    <mergeCell ref="A123:A129"/>
    <mergeCell ref="A113:A119"/>
    <mergeCell ref="A93:A99"/>
    <mergeCell ref="A103:A109"/>
    <mergeCell ref="A44:B44"/>
    <mergeCell ref="A2:B2"/>
    <mergeCell ref="A110:A112"/>
    <mergeCell ref="A62:A64"/>
    <mergeCell ref="A60:A61"/>
    <mergeCell ref="A100:A102"/>
    <mergeCell ref="A90:A92"/>
    <mergeCell ref="A4:B4"/>
    <mergeCell ref="A3:B3"/>
    <mergeCell ref="H2:I2"/>
    <mergeCell ref="H7:I7"/>
    <mergeCell ref="H6:I6"/>
    <mergeCell ref="H5:I5"/>
    <mergeCell ref="H4:I4"/>
    <mergeCell ref="H3:I3"/>
    <mergeCell ref="A33:A38"/>
    <mergeCell ref="A29:A32"/>
    <mergeCell ref="A23:A28"/>
    <mergeCell ref="A19:A22"/>
    <mergeCell ref="A11:A18"/>
    <mergeCell ref="A5:A10"/>
    <mergeCell ref="A180:A182"/>
    <mergeCell ref="A160:A162"/>
    <mergeCell ref="A170:A172"/>
    <mergeCell ref="A150:A152"/>
    <mergeCell ref="A120:A122"/>
    <mergeCell ref="A130:A132"/>
    <mergeCell ref="A140:A142"/>
    <mergeCell ref="A79:A82"/>
    <mergeCell ref="A75:A78"/>
    <mergeCell ref="A72:A74"/>
    <mergeCell ref="A65:A71"/>
    <mergeCell ref="H8:I8"/>
    <mergeCell ref="H9:I9"/>
    <mergeCell ref="A56:A59"/>
    <mergeCell ref="A53:A55"/>
    <mergeCell ref="A45:A52"/>
    <mergeCell ref="A39:A43"/>
  </mergeCells>
  <phoneticPr fontId="23"/>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D109"/>
  <sheetViews>
    <sheetView showGridLines="0" view="pageBreakPreview" zoomScale="70" zoomScaleNormal="55" zoomScaleSheetLayoutView="55" workbookViewId="0">
      <selection activeCell="A2" sqref="A2:D12"/>
    </sheetView>
  </sheetViews>
  <sheetFormatPr defaultColWidth="2.125" defaultRowHeight="9.9499999999999993" customHeight="1"/>
  <cols>
    <col min="1" max="113" width="2.125" style="273"/>
    <col min="114" max="114" width="3.5" style="273" customWidth="1"/>
    <col min="115" max="16384" width="2.125" style="273"/>
  </cols>
  <sheetData>
    <row r="1" spans="1:126" ht="9.9499999999999993" customHeight="1">
      <c r="A1" s="1865" t="s">
        <v>795</v>
      </c>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c r="AN1" s="1865"/>
      <c r="AO1" s="1865"/>
      <c r="AP1" s="1865"/>
      <c r="AQ1" s="1865"/>
      <c r="AR1" s="1865"/>
      <c r="AS1" s="1865"/>
      <c r="AT1" s="1865"/>
      <c r="AU1" s="1865"/>
      <c r="AV1" s="1865"/>
      <c r="AW1" s="1865"/>
      <c r="AX1" s="1865"/>
      <c r="AY1" s="1865"/>
      <c r="AZ1" s="1865"/>
      <c r="BA1" s="1865"/>
      <c r="BB1" s="1865"/>
      <c r="BC1" s="1865"/>
      <c r="BD1" s="1865"/>
      <c r="BE1" s="1865"/>
      <c r="BF1" s="1865"/>
      <c r="BG1" s="1865"/>
      <c r="BH1" s="1865"/>
      <c r="BI1" s="1865"/>
      <c r="BJ1" s="1865"/>
      <c r="BK1" s="1865"/>
      <c r="BL1" s="1865"/>
      <c r="BM1" s="1865"/>
      <c r="BN1" s="1865"/>
      <c r="BO1" s="1865"/>
      <c r="BP1" s="1865"/>
      <c r="BQ1" s="1865"/>
      <c r="BR1" s="1865"/>
      <c r="BS1" s="1865"/>
      <c r="BT1" s="1865"/>
      <c r="BU1" s="1865"/>
      <c r="BV1" s="1865"/>
      <c r="BW1" s="1865"/>
      <c r="BX1" s="1865"/>
      <c r="BY1" s="1865"/>
      <c r="BZ1" s="1865"/>
      <c r="CA1" s="1865"/>
      <c r="CB1" s="1865"/>
      <c r="CC1" s="1865"/>
      <c r="CD1" s="1865"/>
      <c r="CE1" s="1865"/>
      <c r="CF1" s="1865"/>
      <c r="CG1" s="1865"/>
      <c r="CH1" s="1865"/>
      <c r="CI1" s="1865"/>
      <c r="CJ1" s="1865"/>
      <c r="CK1" s="1865"/>
      <c r="CL1" s="1865"/>
      <c r="CM1" s="1865"/>
      <c r="CN1" s="1865"/>
      <c r="CO1" s="1865"/>
      <c r="CP1" s="1865"/>
      <c r="CQ1" s="1865"/>
      <c r="CR1" s="1865"/>
      <c r="CS1" s="1865"/>
      <c r="CT1" s="1865"/>
      <c r="CU1" s="1865"/>
      <c r="CV1" s="1865"/>
      <c r="CW1" s="1865"/>
      <c r="CX1" s="1865"/>
      <c r="CY1" s="1865"/>
      <c r="CZ1" s="1865"/>
      <c r="DA1" s="1865"/>
      <c r="DB1" s="1865"/>
      <c r="DC1" s="1865"/>
      <c r="DD1" s="1865"/>
      <c r="DE1" s="1865"/>
      <c r="DF1" s="1865"/>
      <c r="DG1" s="1865"/>
      <c r="DH1" s="1865"/>
      <c r="DI1" s="1865"/>
      <c r="DJ1" s="1865"/>
      <c r="DK1" s="1865"/>
      <c r="DL1" s="1865"/>
      <c r="DM1" s="1865"/>
      <c r="DN1" s="1865"/>
      <c r="DO1" s="1865"/>
      <c r="DP1" s="1865"/>
      <c r="DQ1" s="1865"/>
      <c r="DR1" s="272"/>
      <c r="DS1" s="272"/>
      <c r="DT1" s="272"/>
      <c r="DU1" s="272"/>
      <c r="DV1" s="272"/>
    </row>
    <row r="2" spans="1:126" ht="9.9499999999999993" customHeigh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1865"/>
      <c r="AO2" s="1865"/>
      <c r="AP2" s="1865"/>
      <c r="AQ2" s="1865"/>
      <c r="AR2" s="1865"/>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c r="BP2" s="1865"/>
      <c r="BQ2" s="1865"/>
      <c r="BR2" s="1865"/>
      <c r="BS2" s="1865"/>
      <c r="BT2" s="1865"/>
      <c r="BU2" s="1865"/>
      <c r="BV2" s="1865"/>
      <c r="BW2" s="1865"/>
      <c r="BX2" s="1865"/>
      <c r="BY2" s="1865"/>
      <c r="BZ2" s="1865"/>
      <c r="CA2" s="1865"/>
      <c r="CB2" s="1865"/>
      <c r="CC2" s="1865"/>
      <c r="CD2" s="1865"/>
      <c r="CE2" s="1865"/>
      <c r="CF2" s="1865"/>
      <c r="CG2" s="1865"/>
      <c r="CH2" s="1865"/>
      <c r="CI2" s="1865"/>
      <c r="CJ2" s="1865"/>
      <c r="CK2" s="1865"/>
      <c r="CL2" s="1865"/>
      <c r="CM2" s="1865"/>
      <c r="CN2" s="1865"/>
      <c r="CO2" s="1865"/>
      <c r="CP2" s="1865"/>
      <c r="CQ2" s="1865"/>
      <c r="CR2" s="1865"/>
      <c r="CS2" s="1865"/>
      <c r="CT2" s="1865"/>
      <c r="CU2" s="1865"/>
      <c r="CV2" s="1865"/>
      <c r="CW2" s="1865"/>
      <c r="CX2" s="1865"/>
      <c r="CY2" s="1865"/>
      <c r="CZ2" s="1865"/>
      <c r="DA2" s="1865"/>
      <c r="DB2" s="1865"/>
      <c r="DC2" s="1865"/>
      <c r="DD2" s="1865"/>
      <c r="DE2" s="1865"/>
      <c r="DF2" s="1865"/>
      <c r="DG2" s="1865"/>
      <c r="DH2" s="1865"/>
      <c r="DI2" s="1865"/>
      <c r="DJ2" s="1865"/>
      <c r="DK2" s="1865"/>
      <c r="DL2" s="1865"/>
      <c r="DM2" s="1865"/>
      <c r="DN2" s="1865"/>
      <c r="DO2" s="1865"/>
      <c r="DP2" s="1865"/>
      <c r="DQ2" s="1865"/>
      <c r="DR2" s="274"/>
      <c r="DS2" s="274"/>
      <c r="DT2" s="274"/>
      <c r="DU2" s="272"/>
      <c r="DV2" s="272"/>
    </row>
    <row r="3" spans="1:126" ht="9.9499999999999993" customHeight="1">
      <c r="A3" s="1865"/>
      <c r="B3" s="1865"/>
      <c r="C3" s="1865"/>
      <c r="D3" s="1865"/>
      <c r="E3" s="1865"/>
      <c r="F3" s="1865"/>
      <c r="G3" s="1865"/>
      <c r="H3" s="1865"/>
      <c r="I3" s="1865"/>
      <c r="J3" s="1865"/>
      <c r="K3" s="1865"/>
      <c r="L3" s="186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1865"/>
      <c r="AO3" s="1865"/>
      <c r="AP3" s="1865"/>
      <c r="AQ3" s="1865"/>
      <c r="AR3" s="1865"/>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c r="BP3" s="1865"/>
      <c r="BQ3" s="1865"/>
      <c r="BR3" s="1865"/>
      <c r="BS3" s="1865"/>
      <c r="BT3" s="1865"/>
      <c r="BU3" s="1865"/>
      <c r="BV3" s="1865"/>
      <c r="BW3" s="1865"/>
      <c r="BX3" s="1865"/>
      <c r="BY3" s="1865"/>
      <c r="BZ3" s="1865"/>
      <c r="CA3" s="1865"/>
      <c r="CB3" s="1865"/>
      <c r="CC3" s="1865"/>
      <c r="CD3" s="1865"/>
      <c r="CE3" s="1865"/>
      <c r="CF3" s="1865"/>
      <c r="CG3" s="1865"/>
      <c r="CH3" s="1865"/>
      <c r="CI3" s="1865"/>
      <c r="CJ3" s="1865"/>
      <c r="CK3" s="1865"/>
      <c r="CL3" s="1865"/>
      <c r="CM3" s="1865"/>
      <c r="CN3" s="1865"/>
      <c r="CO3" s="1865"/>
      <c r="CP3" s="1865"/>
      <c r="CQ3" s="1865"/>
      <c r="CR3" s="1865"/>
      <c r="CS3" s="1865"/>
      <c r="CT3" s="1865"/>
      <c r="CU3" s="1865"/>
      <c r="CV3" s="1865"/>
      <c r="CW3" s="1865"/>
      <c r="CX3" s="1865"/>
      <c r="CY3" s="1865"/>
      <c r="CZ3" s="1865"/>
      <c r="DA3" s="1865"/>
      <c r="DB3" s="1865"/>
      <c r="DC3" s="1865"/>
      <c r="DD3" s="1865"/>
      <c r="DE3" s="1865"/>
      <c r="DF3" s="1865"/>
      <c r="DG3" s="1865"/>
      <c r="DH3" s="1865"/>
      <c r="DI3" s="1865"/>
      <c r="DJ3" s="1865"/>
      <c r="DK3" s="1865"/>
      <c r="DL3" s="1865"/>
      <c r="DM3" s="1865"/>
      <c r="DN3" s="1865"/>
      <c r="DO3" s="1865"/>
      <c r="DP3" s="1865"/>
      <c r="DQ3" s="1865"/>
      <c r="DR3" s="274"/>
      <c r="DS3" s="274"/>
      <c r="DT3" s="274"/>
      <c r="DU3" s="272"/>
      <c r="DV3" s="272"/>
    </row>
    <row r="4" spans="1:126" ht="9.9499999999999993" customHeight="1">
      <c r="A4" s="1229" t="s">
        <v>796</v>
      </c>
      <c r="B4" s="1227"/>
      <c r="C4" s="1227"/>
      <c r="D4" s="1227"/>
      <c r="E4" s="1227"/>
      <c r="F4" s="1227"/>
      <c r="G4" s="1227"/>
      <c r="H4" s="1227"/>
      <c r="I4" s="1227"/>
      <c r="J4" s="1227"/>
      <c r="K4" s="1227"/>
      <c r="L4" s="1227"/>
      <c r="M4" s="1227"/>
      <c r="N4" s="1227"/>
      <c r="O4" s="1227"/>
      <c r="P4" s="1227"/>
      <c r="Q4" s="1227"/>
      <c r="R4" s="1227"/>
      <c r="S4" s="1227"/>
      <c r="T4" s="1234"/>
      <c r="V4" s="1229" t="s">
        <v>586</v>
      </c>
      <c r="W4" s="1227"/>
      <c r="X4" s="1227"/>
      <c r="Y4" s="1227"/>
      <c r="Z4" s="1227"/>
      <c r="AA4" s="1227"/>
      <c r="AB4" s="1227"/>
      <c r="AC4" s="1234"/>
      <c r="AD4" s="1227" t="s">
        <v>797</v>
      </c>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c r="BR4" s="1227"/>
      <c r="BS4" s="1227"/>
      <c r="BT4" s="1227"/>
      <c r="BU4" s="1227"/>
      <c r="BV4" s="1227"/>
      <c r="BW4" s="1227"/>
      <c r="BX4" s="1227"/>
      <c r="BY4" s="1227"/>
      <c r="BZ4" s="1227"/>
      <c r="CA4" s="1227"/>
      <c r="CB4" s="1227"/>
      <c r="CC4" s="1227"/>
      <c r="CD4" s="1227"/>
      <c r="CE4" s="1227"/>
      <c r="CF4" s="1227"/>
      <c r="CG4" s="1227"/>
      <c r="CH4" s="1227"/>
      <c r="CI4" s="1227"/>
      <c r="CJ4" s="1229" t="s">
        <v>592</v>
      </c>
      <c r="CK4" s="1227"/>
      <c r="CL4" s="1227"/>
      <c r="CM4" s="1227"/>
      <c r="CN4" s="1227"/>
      <c r="CO4" s="1227"/>
      <c r="CP4" s="1227"/>
      <c r="CQ4" s="1234"/>
      <c r="CR4" s="275"/>
      <c r="CS4" s="1229" t="s">
        <v>798</v>
      </c>
      <c r="CT4" s="1227"/>
      <c r="CU4" s="1227"/>
      <c r="CV4" s="1227"/>
      <c r="CW4" s="1227"/>
      <c r="CX4" s="1227"/>
      <c r="CY4" s="1227"/>
      <c r="CZ4" s="1227"/>
      <c r="DA4" s="1227"/>
      <c r="DB4" s="1227"/>
      <c r="DC4" s="1227"/>
      <c r="DD4" s="1227"/>
      <c r="DE4" s="1227"/>
      <c r="DF4" s="1227"/>
      <c r="DG4" s="1227"/>
      <c r="DH4" s="1227"/>
      <c r="DI4" s="1227"/>
      <c r="DJ4" s="1227"/>
      <c r="DK4" s="1227"/>
      <c r="DL4" s="1227"/>
      <c r="DM4" s="1227"/>
      <c r="DN4" s="1227"/>
      <c r="DO4" s="1227"/>
      <c r="DP4" s="1227"/>
      <c r="DQ4" s="1234"/>
      <c r="DR4" s="276"/>
      <c r="DS4" s="276"/>
      <c r="DT4" s="276"/>
    </row>
    <row r="5" spans="1:126" ht="9.9499999999999993" customHeight="1">
      <c r="A5" s="1228"/>
      <c r="B5" s="1193"/>
      <c r="C5" s="1193"/>
      <c r="D5" s="1193"/>
      <c r="E5" s="1193"/>
      <c r="F5" s="1193"/>
      <c r="G5" s="1193"/>
      <c r="H5" s="1193"/>
      <c r="I5" s="1193"/>
      <c r="J5" s="1193"/>
      <c r="K5" s="1193"/>
      <c r="L5" s="1193"/>
      <c r="M5" s="1193"/>
      <c r="N5" s="1193"/>
      <c r="O5" s="1193"/>
      <c r="P5" s="1193"/>
      <c r="Q5" s="1193"/>
      <c r="R5" s="1193"/>
      <c r="S5" s="1193"/>
      <c r="T5" s="1194"/>
      <c r="V5" s="1228"/>
      <c r="W5" s="1193"/>
      <c r="X5" s="1193"/>
      <c r="Y5" s="1193"/>
      <c r="Z5" s="1193"/>
      <c r="AA5" s="1193"/>
      <c r="AB5" s="1193"/>
      <c r="AC5" s="1194"/>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228"/>
      <c r="CK5" s="1193"/>
      <c r="CL5" s="1193"/>
      <c r="CM5" s="1193"/>
      <c r="CN5" s="1193"/>
      <c r="CO5" s="1193"/>
      <c r="CP5" s="1193"/>
      <c r="CQ5" s="1194"/>
      <c r="CR5" s="275"/>
      <c r="CS5" s="1228"/>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4"/>
      <c r="DR5" s="276"/>
      <c r="DS5" s="276"/>
      <c r="DT5" s="276"/>
    </row>
    <row r="6" spans="1:126" ht="9.9499999999999993" customHeight="1">
      <c r="A6" s="1840" t="s">
        <v>575</v>
      </c>
      <c r="B6" s="1841"/>
      <c r="C6" s="1841"/>
      <c r="D6" s="1841"/>
      <c r="E6" s="1841"/>
      <c r="F6" s="1841"/>
      <c r="G6" s="1859" t="str">
        <f>IF(設備データ入力シート!$D$7&gt;1,設備データ入力シート!$D$7,"")</f>
        <v/>
      </c>
      <c r="H6" s="1860"/>
      <c r="I6" s="1860"/>
      <c r="J6" s="1860"/>
      <c r="K6" s="1860"/>
      <c r="L6" s="1860"/>
      <c r="M6" s="1860"/>
      <c r="N6" s="1860"/>
      <c r="O6" s="1860"/>
      <c r="P6" s="1860"/>
      <c r="Q6" s="1860"/>
      <c r="R6" s="1860"/>
      <c r="S6" s="1860"/>
      <c r="T6" s="1861"/>
      <c r="V6" s="1864" t="str">
        <f>IF(設備データ入力シート!D10&gt;1,設備データ入力シート!D10,"")</f>
        <v/>
      </c>
      <c r="W6" s="1860"/>
      <c r="X6" s="1860"/>
      <c r="Y6" s="1860"/>
      <c r="Z6" s="1860"/>
      <c r="AA6" s="1860"/>
      <c r="AB6" s="1860"/>
      <c r="AC6" s="1861"/>
      <c r="AD6" s="1864" t="str">
        <f>IF(設備データ入力シート!D11&gt;1,設備データ入力シート!D11,"")</f>
        <v/>
      </c>
      <c r="AE6" s="1860"/>
      <c r="AF6" s="1860"/>
      <c r="AG6" s="1860"/>
      <c r="AH6" s="1860"/>
      <c r="AI6" s="1860"/>
      <c r="AJ6" s="1860"/>
      <c r="AK6" s="1860"/>
      <c r="AL6" s="1860"/>
      <c r="AM6" s="1860"/>
      <c r="AN6" s="1860"/>
      <c r="AO6" s="1860"/>
      <c r="AP6" s="1860"/>
      <c r="AQ6" s="1860"/>
      <c r="AR6" s="1860"/>
      <c r="AS6" s="1860"/>
      <c r="AT6" s="1860"/>
      <c r="AU6" s="1860"/>
      <c r="AV6" s="1860"/>
      <c r="AW6" s="1860"/>
      <c r="AX6" s="1860"/>
      <c r="AY6" s="1860"/>
      <c r="AZ6" s="1860"/>
      <c r="BA6" s="1860"/>
      <c r="BB6" s="1860"/>
      <c r="BC6" s="1860"/>
      <c r="BD6" s="1860"/>
      <c r="BE6" s="1860"/>
      <c r="BF6" s="1860"/>
      <c r="BG6" s="1860"/>
      <c r="BH6" s="1860"/>
      <c r="BI6" s="1860"/>
      <c r="BJ6" s="1860"/>
      <c r="BK6" s="1860"/>
      <c r="BL6" s="1860"/>
      <c r="BM6" s="1860"/>
      <c r="BN6" s="1860"/>
      <c r="BO6" s="1860"/>
      <c r="BP6" s="1860"/>
      <c r="BQ6" s="1860"/>
      <c r="BR6" s="1860"/>
      <c r="BS6" s="1860"/>
      <c r="BT6" s="1860"/>
      <c r="BU6" s="1860"/>
      <c r="BV6" s="1860"/>
      <c r="BW6" s="1860"/>
      <c r="BX6" s="1860"/>
      <c r="BY6" s="1860"/>
      <c r="BZ6" s="1860"/>
      <c r="CA6" s="1860"/>
      <c r="CB6" s="1860"/>
      <c r="CC6" s="1860"/>
      <c r="CD6" s="1860"/>
      <c r="CE6" s="1860"/>
      <c r="CF6" s="1860"/>
      <c r="CG6" s="1860"/>
      <c r="CH6" s="1860"/>
      <c r="CI6" s="1861"/>
      <c r="CJ6" s="1864" t="str">
        <f>IF(設備データ入力シート!D12&gt;1,設備データ入力シート!D12,"")</f>
        <v/>
      </c>
      <c r="CK6" s="1860"/>
      <c r="CL6" s="1860"/>
      <c r="CM6" s="1860"/>
      <c r="CN6" s="1860"/>
      <c r="CO6" s="1860"/>
      <c r="CP6" s="1860"/>
      <c r="CQ6" s="1861"/>
      <c r="CR6" s="275"/>
      <c r="CS6" s="1864" t="str">
        <f>IF(設備データ入力シート!D19&gt;1,設備データ入力シート!D19,"")</f>
        <v/>
      </c>
      <c r="CT6" s="1860"/>
      <c r="CU6" s="1860"/>
      <c r="CV6" s="1860"/>
      <c r="CW6" s="1860"/>
      <c r="CX6" s="1860"/>
      <c r="CY6" s="1860"/>
      <c r="CZ6" s="1860"/>
      <c r="DA6" s="1860"/>
      <c r="DB6" s="1860"/>
      <c r="DC6" s="1860"/>
      <c r="DD6" s="1860"/>
      <c r="DE6" s="1860"/>
      <c r="DF6" s="1860"/>
      <c r="DG6" s="1860"/>
      <c r="DH6" s="1860"/>
      <c r="DI6" s="1860"/>
      <c r="DJ6" s="1860"/>
      <c r="DK6" s="1860"/>
      <c r="DL6" s="1860"/>
      <c r="DM6" s="1860"/>
      <c r="DN6" s="1860"/>
      <c r="DO6" s="1860"/>
      <c r="DP6" s="1860"/>
      <c r="DQ6" s="1861"/>
      <c r="DR6" s="276"/>
      <c r="DS6" s="276"/>
      <c r="DT6" s="276"/>
    </row>
    <row r="7" spans="1:126" ht="9.9499999999999993" customHeight="1">
      <c r="A7" s="1840"/>
      <c r="B7" s="1841"/>
      <c r="C7" s="1841"/>
      <c r="D7" s="1841"/>
      <c r="E7" s="1841"/>
      <c r="F7" s="1841"/>
      <c r="G7" s="1862"/>
      <c r="H7" s="1538"/>
      <c r="I7" s="1538"/>
      <c r="J7" s="1538"/>
      <c r="K7" s="1538"/>
      <c r="L7" s="1538"/>
      <c r="M7" s="1538"/>
      <c r="N7" s="1538"/>
      <c r="O7" s="1538"/>
      <c r="P7" s="1538"/>
      <c r="Q7" s="1538"/>
      <c r="R7" s="1538"/>
      <c r="S7" s="1538"/>
      <c r="T7" s="1539"/>
      <c r="V7" s="1537"/>
      <c r="W7" s="1538"/>
      <c r="X7" s="1538"/>
      <c r="Y7" s="1538"/>
      <c r="Z7" s="1538"/>
      <c r="AA7" s="1538"/>
      <c r="AB7" s="1538"/>
      <c r="AC7" s="1539"/>
      <c r="AD7" s="1537"/>
      <c r="AE7" s="1538"/>
      <c r="AF7" s="1538"/>
      <c r="AG7" s="1538"/>
      <c r="AH7" s="1538"/>
      <c r="AI7" s="1538"/>
      <c r="AJ7" s="1538"/>
      <c r="AK7" s="1538"/>
      <c r="AL7" s="1538"/>
      <c r="AM7" s="1538"/>
      <c r="AN7" s="1538"/>
      <c r="AO7" s="1538"/>
      <c r="AP7" s="1538"/>
      <c r="AQ7" s="1538"/>
      <c r="AR7" s="1538"/>
      <c r="AS7" s="1538"/>
      <c r="AT7" s="1538"/>
      <c r="AU7" s="1538"/>
      <c r="AV7" s="1538"/>
      <c r="AW7" s="1538"/>
      <c r="AX7" s="1538"/>
      <c r="AY7" s="1538"/>
      <c r="AZ7" s="1538"/>
      <c r="BA7" s="1538"/>
      <c r="BB7" s="1538"/>
      <c r="BC7" s="1538"/>
      <c r="BD7" s="1538"/>
      <c r="BE7" s="1538"/>
      <c r="BF7" s="1538"/>
      <c r="BG7" s="1538"/>
      <c r="BH7" s="1538"/>
      <c r="BI7" s="1538"/>
      <c r="BJ7" s="1538"/>
      <c r="BK7" s="1538"/>
      <c r="BL7" s="1538"/>
      <c r="BM7" s="1538"/>
      <c r="BN7" s="1538"/>
      <c r="BO7" s="1538"/>
      <c r="BP7" s="1538"/>
      <c r="BQ7" s="1538"/>
      <c r="BR7" s="1538"/>
      <c r="BS7" s="1538"/>
      <c r="BT7" s="1538"/>
      <c r="BU7" s="1538"/>
      <c r="BV7" s="1538"/>
      <c r="BW7" s="1538"/>
      <c r="BX7" s="1538"/>
      <c r="BY7" s="1538"/>
      <c r="BZ7" s="1538"/>
      <c r="CA7" s="1538"/>
      <c r="CB7" s="1538"/>
      <c r="CC7" s="1538"/>
      <c r="CD7" s="1538"/>
      <c r="CE7" s="1538"/>
      <c r="CF7" s="1538"/>
      <c r="CG7" s="1538"/>
      <c r="CH7" s="1538"/>
      <c r="CI7" s="1539"/>
      <c r="CJ7" s="1537"/>
      <c r="CK7" s="1538"/>
      <c r="CL7" s="1538"/>
      <c r="CM7" s="1538"/>
      <c r="CN7" s="1538"/>
      <c r="CO7" s="1538"/>
      <c r="CP7" s="1538"/>
      <c r="CQ7" s="1539"/>
      <c r="CR7" s="275"/>
      <c r="CS7" s="1537"/>
      <c r="CT7" s="1538"/>
      <c r="CU7" s="1538"/>
      <c r="CV7" s="1538"/>
      <c r="CW7" s="1538"/>
      <c r="CX7" s="1538"/>
      <c r="CY7" s="1538"/>
      <c r="CZ7" s="1538"/>
      <c r="DA7" s="1538"/>
      <c r="DB7" s="1538"/>
      <c r="DC7" s="1538"/>
      <c r="DD7" s="1538"/>
      <c r="DE7" s="1538"/>
      <c r="DF7" s="1538"/>
      <c r="DG7" s="1538"/>
      <c r="DH7" s="1538"/>
      <c r="DI7" s="1538"/>
      <c r="DJ7" s="1538"/>
      <c r="DK7" s="1538"/>
      <c r="DL7" s="1538"/>
      <c r="DM7" s="1538"/>
      <c r="DN7" s="1538"/>
      <c r="DO7" s="1538"/>
      <c r="DP7" s="1538"/>
      <c r="DQ7" s="1539"/>
      <c r="DR7" s="276"/>
      <c r="DS7" s="276"/>
      <c r="DT7" s="276"/>
    </row>
    <row r="8" spans="1:126" ht="9.9499999999999993" customHeight="1">
      <c r="A8" s="1840"/>
      <c r="B8" s="1841"/>
      <c r="C8" s="1841"/>
      <c r="D8" s="1841"/>
      <c r="E8" s="1841"/>
      <c r="F8" s="1841"/>
      <c r="G8" s="1863"/>
      <c r="H8" s="1541"/>
      <c r="I8" s="1541"/>
      <c r="J8" s="1541"/>
      <c r="K8" s="1541"/>
      <c r="L8" s="1541"/>
      <c r="M8" s="1541"/>
      <c r="N8" s="1541"/>
      <c r="O8" s="1541"/>
      <c r="P8" s="1541"/>
      <c r="Q8" s="1541"/>
      <c r="R8" s="1541"/>
      <c r="S8" s="1541"/>
      <c r="T8" s="1542"/>
      <c r="V8" s="1540"/>
      <c r="W8" s="1541"/>
      <c r="X8" s="1541"/>
      <c r="Y8" s="1541"/>
      <c r="Z8" s="1541"/>
      <c r="AA8" s="1541"/>
      <c r="AB8" s="1541"/>
      <c r="AC8" s="1542"/>
      <c r="AD8" s="1540"/>
      <c r="AE8" s="1541"/>
      <c r="AF8" s="1541"/>
      <c r="AG8" s="1541"/>
      <c r="AH8" s="1541"/>
      <c r="AI8" s="1541"/>
      <c r="AJ8" s="1541"/>
      <c r="AK8" s="1541"/>
      <c r="AL8" s="1541"/>
      <c r="AM8" s="1541"/>
      <c r="AN8" s="1541"/>
      <c r="AO8" s="1541"/>
      <c r="AP8" s="1541"/>
      <c r="AQ8" s="1541"/>
      <c r="AR8" s="1541"/>
      <c r="AS8" s="1541"/>
      <c r="AT8" s="1541"/>
      <c r="AU8" s="1541"/>
      <c r="AV8" s="1541"/>
      <c r="AW8" s="1541"/>
      <c r="AX8" s="1541"/>
      <c r="AY8" s="1541"/>
      <c r="AZ8" s="1541"/>
      <c r="BA8" s="1541"/>
      <c r="BB8" s="1541"/>
      <c r="BC8" s="1541"/>
      <c r="BD8" s="1541"/>
      <c r="BE8" s="1541"/>
      <c r="BF8" s="1541"/>
      <c r="BG8" s="1541"/>
      <c r="BH8" s="1541"/>
      <c r="BI8" s="1541"/>
      <c r="BJ8" s="1541"/>
      <c r="BK8" s="1541"/>
      <c r="BL8" s="1541"/>
      <c r="BM8" s="1541"/>
      <c r="BN8" s="1541"/>
      <c r="BO8" s="1541"/>
      <c r="BP8" s="1541"/>
      <c r="BQ8" s="1541"/>
      <c r="BR8" s="1541"/>
      <c r="BS8" s="1541"/>
      <c r="BT8" s="1541"/>
      <c r="BU8" s="1541"/>
      <c r="BV8" s="1541"/>
      <c r="BW8" s="1541"/>
      <c r="BX8" s="1541"/>
      <c r="BY8" s="1541"/>
      <c r="BZ8" s="1541"/>
      <c r="CA8" s="1541"/>
      <c r="CB8" s="1541"/>
      <c r="CC8" s="1541"/>
      <c r="CD8" s="1541"/>
      <c r="CE8" s="1541"/>
      <c r="CF8" s="1541"/>
      <c r="CG8" s="1541"/>
      <c r="CH8" s="1541"/>
      <c r="CI8" s="1542"/>
      <c r="CJ8" s="1540"/>
      <c r="CK8" s="1541"/>
      <c r="CL8" s="1541"/>
      <c r="CM8" s="1541"/>
      <c r="CN8" s="1541"/>
      <c r="CO8" s="1541"/>
      <c r="CP8" s="1541"/>
      <c r="CQ8" s="1542"/>
      <c r="CR8" s="275"/>
      <c r="CS8" s="1540"/>
      <c r="CT8" s="1541"/>
      <c r="CU8" s="1541"/>
      <c r="CV8" s="1541"/>
      <c r="CW8" s="1541"/>
      <c r="CX8" s="1541"/>
      <c r="CY8" s="1541"/>
      <c r="CZ8" s="1541"/>
      <c r="DA8" s="1541"/>
      <c r="DB8" s="1541"/>
      <c r="DC8" s="1541"/>
      <c r="DD8" s="1541"/>
      <c r="DE8" s="1541"/>
      <c r="DF8" s="1541"/>
      <c r="DG8" s="1541"/>
      <c r="DH8" s="1541"/>
      <c r="DI8" s="1541"/>
      <c r="DJ8" s="1541"/>
      <c r="DK8" s="1541"/>
      <c r="DL8" s="1541"/>
      <c r="DM8" s="1541"/>
      <c r="DN8" s="1541"/>
      <c r="DO8" s="1541"/>
      <c r="DP8" s="1541"/>
      <c r="DQ8" s="1542"/>
      <c r="DR8" s="276"/>
      <c r="DS8" s="276"/>
      <c r="DT8" s="276"/>
    </row>
    <row r="9" spans="1:126" ht="9.9499999999999993" customHeight="1">
      <c r="A9" s="1840" t="s">
        <v>1</v>
      </c>
      <c r="B9" s="1841"/>
      <c r="C9" s="1841"/>
      <c r="D9" s="1841"/>
      <c r="E9" s="1841"/>
      <c r="F9" s="1841"/>
      <c r="G9" s="1854" t="str">
        <f>IF(設備データ入力シート!$D$8&gt;1,設備データ入力シート!$D$8,"")</f>
        <v/>
      </c>
      <c r="H9" s="1855"/>
      <c r="I9" s="1855"/>
      <c r="J9" s="1855"/>
      <c r="K9" s="1855"/>
      <c r="L9" s="1855"/>
      <c r="M9" s="1855"/>
      <c r="N9" s="1855"/>
      <c r="O9" s="1855"/>
      <c r="P9" s="1855"/>
      <c r="Q9" s="1855"/>
      <c r="R9" s="1855"/>
      <c r="S9" s="1855"/>
      <c r="T9" s="1858"/>
      <c r="V9" s="1229" t="s">
        <v>44</v>
      </c>
      <c r="W9" s="1227"/>
      <c r="X9" s="1227"/>
      <c r="Y9" s="1227"/>
      <c r="Z9" s="1227"/>
      <c r="AA9" s="1227"/>
      <c r="AB9" s="1227"/>
      <c r="AC9" s="1333"/>
      <c r="AD9" s="1859" t="str">
        <f>IF(設備データ入力シート!D13&gt;1,設備データ入力シート!D13,"")</f>
        <v/>
      </c>
      <c r="AE9" s="1860"/>
      <c r="AF9" s="1860"/>
      <c r="AG9" s="1860"/>
      <c r="AH9" s="1860"/>
      <c r="AI9" s="1860"/>
      <c r="AJ9" s="1860"/>
      <c r="AK9" s="1860"/>
      <c r="AL9" s="1860"/>
      <c r="AM9" s="1860"/>
      <c r="AN9" s="1860"/>
      <c r="AO9" s="1860"/>
      <c r="AP9" s="1860"/>
      <c r="AQ9" s="1860"/>
      <c r="AR9" s="1860"/>
      <c r="AS9" s="1860"/>
      <c r="AT9" s="1860"/>
      <c r="AU9" s="1860"/>
      <c r="AV9" s="1860"/>
      <c r="AW9" s="1860"/>
      <c r="AX9" s="1860"/>
      <c r="AY9" s="1860"/>
      <c r="AZ9" s="1860"/>
      <c r="BA9" s="1860"/>
      <c r="BB9" s="1860"/>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0"/>
      <c r="CE9" s="1860"/>
      <c r="CF9" s="1860"/>
      <c r="CG9" s="1860"/>
      <c r="CH9" s="1860"/>
      <c r="CI9" s="1860"/>
      <c r="CJ9" s="1860"/>
      <c r="CK9" s="1860"/>
      <c r="CL9" s="1860"/>
      <c r="CM9" s="1860"/>
      <c r="CN9" s="1860"/>
      <c r="CO9" s="1860"/>
      <c r="CP9" s="1860"/>
      <c r="CQ9" s="1861"/>
      <c r="CR9" s="277"/>
      <c r="CS9" s="1229" t="s">
        <v>799</v>
      </c>
      <c r="CT9" s="1227"/>
      <c r="CU9" s="1227"/>
      <c r="CV9" s="1227"/>
      <c r="CW9" s="1227"/>
      <c r="CX9" s="1227"/>
      <c r="CY9" s="1227"/>
      <c r="CZ9" s="1333"/>
      <c r="DA9" s="1831" t="str">
        <f>IF(設備データ入力シート!D20&gt;1,設備データ入力シート!D20,"")</f>
        <v/>
      </c>
      <c r="DB9" s="1832"/>
      <c r="DC9" s="1832"/>
      <c r="DD9" s="1832"/>
      <c r="DE9" s="1832"/>
      <c r="DF9" s="1832"/>
      <c r="DG9" s="1832"/>
      <c r="DH9" s="1832"/>
      <c r="DI9" s="1832"/>
      <c r="DJ9" s="1832"/>
      <c r="DK9" s="1832"/>
      <c r="DL9" s="1832"/>
      <c r="DM9" s="1832"/>
      <c r="DN9" s="1832"/>
      <c r="DO9" s="1832"/>
      <c r="DP9" s="1832"/>
      <c r="DQ9" s="1833"/>
      <c r="DR9" s="276"/>
      <c r="DS9" s="276"/>
      <c r="DT9" s="276"/>
    </row>
    <row r="10" spans="1:126" ht="9.9499999999999993" customHeight="1">
      <c r="A10" s="1840"/>
      <c r="B10" s="1841"/>
      <c r="C10" s="1841"/>
      <c r="D10" s="1841"/>
      <c r="E10" s="1841"/>
      <c r="F10" s="1841"/>
      <c r="G10" s="1856"/>
      <c r="H10" s="1631"/>
      <c r="I10" s="1631"/>
      <c r="J10" s="1631"/>
      <c r="K10" s="1631"/>
      <c r="L10" s="1631"/>
      <c r="M10" s="1631"/>
      <c r="N10" s="1631"/>
      <c r="O10" s="1631"/>
      <c r="P10" s="1631"/>
      <c r="Q10" s="1631"/>
      <c r="R10" s="1631"/>
      <c r="S10" s="1631"/>
      <c r="T10" s="1632"/>
      <c r="V10" s="1205"/>
      <c r="W10" s="1190"/>
      <c r="X10" s="1190"/>
      <c r="Y10" s="1190"/>
      <c r="Z10" s="1190"/>
      <c r="AA10" s="1190"/>
      <c r="AB10" s="1190"/>
      <c r="AC10" s="1750"/>
      <c r="AD10" s="1862"/>
      <c r="AE10" s="1538"/>
      <c r="AF10" s="1538"/>
      <c r="AG10" s="1538"/>
      <c r="AH10" s="1538"/>
      <c r="AI10" s="1538"/>
      <c r="AJ10" s="1538"/>
      <c r="AK10" s="1538"/>
      <c r="AL10" s="1538"/>
      <c r="AM10" s="1538"/>
      <c r="AN10" s="1538"/>
      <c r="AO10" s="1538"/>
      <c r="AP10" s="1538"/>
      <c r="AQ10" s="1538"/>
      <c r="AR10" s="1538"/>
      <c r="AS10" s="1538"/>
      <c r="AT10" s="1538"/>
      <c r="AU10" s="1538"/>
      <c r="AV10" s="1538"/>
      <c r="AW10" s="1538"/>
      <c r="AX10" s="1538"/>
      <c r="AY10" s="1538"/>
      <c r="AZ10" s="1538"/>
      <c r="BA10" s="1538"/>
      <c r="BB10" s="1538"/>
      <c r="BC10" s="1538"/>
      <c r="BD10" s="1538"/>
      <c r="BE10" s="1538"/>
      <c r="BF10" s="1538"/>
      <c r="BG10" s="1538"/>
      <c r="BH10" s="1538"/>
      <c r="BI10" s="1538"/>
      <c r="BJ10" s="1538"/>
      <c r="BK10" s="1538"/>
      <c r="BL10" s="1538"/>
      <c r="BM10" s="1538"/>
      <c r="BN10" s="1538"/>
      <c r="BO10" s="1538"/>
      <c r="BP10" s="1538"/>
      <c r="BQ10" s="1538"/>
      <c r="BR10" s="1538"/>
      <c r="BS10" s="1538"/>
      <c r="BT10" s="1538"/>
      <c r="BU10" s="1538"/>
      <c r="BV10" s="1538"/>
      <c r="BW10" s="1538"/>
      <c r="BX10" s="1538"/>
      <c r="BY10" s="1538"/>
      <c r="BZ10" s="1538"/>
      <c r="CA10" s="1538"/>
      <c r="CB10" s="1538"/>
      <c r="CC10" s="1538"/>
      <c r="CD10" s="1538"/>
      <c r="CE10" s="1538"/>
      <c r="CF10" s="1538"/>
      <c r="CG10" s="1538"/>
      <c r="CH10" s="1538"/>
      <c r="CI10" s="1538"/>
      <c r="CJ10" s="1538"/>
      <c r="CK10" s="1538"/>
      <c r="CL10" s="1538"/>
      <c r="CM10" s="1538"/>
      <c r="CN10" s="1538"/>
      <c r="CO10" s="1538"/>
      <c r="CP10" s="1538"/>
      <c r="CQ10" s="1539"/>
      <c r="CR10" s="277"/>
      <c r="CS10" s="1205"/>
      <c r="CT10" s="1190"/>
      <c r="CU10" s="1190"/>
      <c r="CV10" s="1190"/>
      <c r="CW10" s="1190"/>
      <c r="CX10" s="1190"/>
      <c r="CY10" s="1190"/>
      <c r="CZ10" s="1750"/>
      <c r="DA10" s="1834"/>
      <c r="DB10" s="1835"/>
      <c r="DC10" s="1835"/>
      <c r="DD10" s="1835"/>
      <c r="DE10" s="1835"/>
      <c r="DF10" s="1835"/>
      <c r="DG10" s="1835"/>
      <c r="DH10" s="1835"/>
      <c r="DI10" s="1835"/>
      <c r="DJ10" s="1835"/>
      <c r="DK10" s="1835"/>
      <c r="DL10" s="1835"/>
      <c r="DM10" s="1835"/>
      <c r="DN10" s="1835"/>
      <c r="DO10" s="1835"/>
      <c r="DP10" s="1835"/>
      <c r="DQ10" s="1836"/>
      <c r="DR10" s="278"/>
      <c r="DS10" s="278"/>
      <c r="DT10" s="278"/>
    </row>
    <row r="11" spans="1:126" ht="9.9499999999999993" customHeight="1">
      <c r="A11" s="1840"/>
      <c r="B11" s="1841"/>
      <c r="C11" s="1841"/>
      <c r="D11" s="1841"/>
      <c r="E11" s="1841"/>
      <c r="F11" s="1841"/>
      <c r="G11" s="1857"/>
      <c r="H11" s="1634"/>
      <c r="I11" s="1634"/>
      <c r="J11" s="1634"/>
      <c r="K11" s="1634"/>
      <c r="L11" s="1634"/>
      <c r="M11" s="1634"/>
      <c r="N11" s="1634"/>
      <c r="O11" s="1634"/>
      <c r="P11" s="1634"/>
      <c r="Q11" s="1634"/>
      <c r="R11" s="1634"/>
      <c r="S11" s="1634"/>
      <c r="T11" s="1635"/>
      <c r="V11" s="1228"/>
      <c r="W11" s="1193"/>
      <c r="X11" s="1193"/>
      <c r="Y11" s="1193"/>
      <c r="Z11" s="1193"/>
      <c r="AA11" s="1193"/>
      <c r="AB11" s="1193"/>
      <c r="AC11" s="1830"/>
      <c r="AD11" s="1863"/>
      <c r="AE11" s="1541"/>
      <c r="AF11" s="1541"/>
      <c r="AG11" s="1541"/>
      <c r="AH11" s="1541"/>
      <c r="AI11" s="1541"/>
      <c r="AJ11" s="1541"/>
      <c r="AK11" s="1541"/>
      <c r="AL11" s="1541"/>
      <c r="AM11" s="1541"/>
      <c r="AN11" s="1541"/>
      <c r="AO11" s="1541"/>
      <c r="AP11" s="1541"/>
      <c r="AQ11" s="1541"/>
      <c r="AR11" s="1541"/>
      <c r="AS11" s="1541"/>
      <c r="AT11" s="1541"/>
      <c r="AU11" s="1541"/>
      <c r="AV11" s="1541"/>
      <c r="AW11" s="1541"/>
      <c r="AX11" s="1541"/>
      <c r="AY11" s="1541"/>
      <c r="AZ11" s="1541"/>
      <c r="BA11" s="1541"/>
      <c r="BB11" s="1541"/>
      <c r="BC11" s="1541"/>
      <c r="BD11" s="1541"/>
      <c r="BE11" s="1541"/>
      <c r="BF11" s="1541"/>
      <c r="BG11" s="1541"/>
      <c r="BH11" s="1541"/>
      <c r="BI11" s="1541"/>
      <c r="BJ11" s="1541"/>
      <c r="BK11" s="1541"/>
      <c r="BL11" s="1541"/>
      <c r="BM11" s="1541"/>
      <c r="BN11" s="1541"/>
      <c r="BO11" s="1541"/>
      <c r="BP11" s="1541"/>
      <c r="BQ11" s="1541"/>
      <c r="BR11" s="1541"/>
      <c r="BS11" s="1541"/>
      <c r="BT11" s="1541"/>
      <c r="BU11" s="1541"/>
      <c r="BV11" s="1541"/>
      <c r="BW11" s="1541"/>
      <c r="BX11" s="1541"/>
      <c r="BY11" s="1541"/>
      <c r="BZ11" s="1541"/>
      <c r="CA11" s="1541"/>
      <c r="CB11" s="1541"/>
      <c r="CC11" s="1541"/>
      <c r="CD11" s="1541"/>
      <c r="CE11" s="1541"/>
      <c r="CF11" s="1541"/>
      <c r="CG11" s="1541"/>
      <c r="CH11" s="1541"/>
      <c r="CI11" s="1541"/>
      <c r="CJ11" s="1541"/>
      <c r="CK11" s="1541"/>
      <c r="CL11" s="1541"/>
      <c r="CM11" s="1541"/>
      <c r="CN11" s="1541"/>
      <c r="CO11" s="1541"/>
      <c r="CP11" s="1541"/>
      <c r="CQ11" s="1542"/>
      <c r="CR11" s="277"/>
      <c r="CS11" s="1228"/>
      <c r="CT11" s="1193"/>
      <c r="CU11" s="1193"/>
      <c r="CV11" s="1193"/>
      <c r="CW11" s="1193"/>
      <c r="CX11" s="1193"/>
      <c r="CY11" s="1193"/>
      <c r="CZ11" s="1830"/>
      <c r="DA11" s="1837"/>
      <c r="DB11" s="1838"/>
      <c r="DC11" s="1838"/>
      <c r="DD11" s="1838"/>
      <c r="DE11" s="1838"/>
      <c r="DF11" s="1838"/>
      <c r="DG11" s="1838"/>
      <c r="DH11" s="1838"/>
      <c r="DI11" s="1838"/>
      <c r="DJ11" s="1838"/>
      <c r="DK11" s="1838"/>
      <c r="DL11" s="1838"/>
      <c r="DM11" s="1838"/>
      <c r="DN11" s="1838"/>
      <c r="DO11" s="1838"/>
      <c r="DP11" s="1838"/>
      <c r="DQ11" s="1839"/>
      <c r="DR11" s="278"/>
      <c r="DS11" s="278"/>
      <c r="DT11" s="278"/>
    </row>
    <row r="12" spans="1:126" ht="9.9499999999999993" customHeight="1">
      <c r="A12" s="1840" t="s">
        <v>582</v>
      </c>
      <c r="B12" s="1841"/>
      <c r="C12" s="1841"/>
      <c r="D12" s="1841"/>
      <c r="E12" s="1841"/>
      <c r="F12" s="1841"/>
      <c r="G12" s="1842" t="str">
        <f>IF(設備データ入力シート!$D$9&gt;1,設備データ入力シート!$D$9,"")</f>
        <v/>
      </c>
      <c r="H12" s="1843"/>
      <c r="I12" s="1843"/>
      <c r="J12" s="1843"/>
      <c r="K12" s="1843"/>
      <c r="L12" s="1843"/>
      <c r="M12" s="1843"/>
      <c r="N12" s="1843"/>
      <c r="O12" s="1843"/>
      <c r="P12" s="1843"/>
      <c r="Q12" s="1843"/>
      <c r="R12" s="1843"/>
      <c r="S12" s="1843"/>
      <c r="T12" s="1844"/>
      <c r="V12" s="1229" t="s">
        <v>800</v>
      </c>
      <c r="W12" s="1227"/>
      <c r="X12" s="1227"/>
      <c r="Y12" s="1227"/>
      <c r="Z12" s="1227"/>
      <c r="AA12" s="1227"/>
      <c r="AB12" s="1227"/>
      <c r="AC12" s="1333"/>
      <c r="AD12" s="279"/>
      <c r="AE12" s="1851" t="str">
        <f>IF(設備データ入力シート!D18&gt;1,設備データ入力シート!D18,"")</f>
        <v/>
      </c>
      <c r="AF12" s="1852"/>
      <c r="AG12" s="1852"/>
      <c r="AH12" s="1852"/>
      <c r="AI12" s="1852"/>
      <c r="AJ12" s="1852"/>
      <c r="AK12" s="1852"/>
      <c r="AL12" s="1853"/>
      <c r="AM12" s="1840" t="s">
        <v>602</v>
      </c>
      <c r="AN12" s="1841"/>
      <c r="AO12" s="1841"/>
      <c r="AP12" s="1841"/>
      <c r="AQ12" s="1841"/>
      <c r="AR12" s="1841"/>
      <c r="AS12" s="1841"/>
      <c r="AT12" s="1841"/>
      <c r="AU12" s="1841"/>
      <c r="AV12" s="1854" t="str">
        <f>IF(設備データ入力シート!D17&gt;1,設備データ入力シート!D17,"")</f>
        <v/>
      </c>
      <c r="AW12" s="1855"/>
      <c r="AX12" s="1855"/>
      <c r="AY12" s="1855"/>
      <c r="AZ12" s="1855"/>
      <c r="BA12" s="1855"/>
      <c r="BB12" s="1855"/>
      <c r="BC12" s="1855"/>
      <c r="BD12" s="1855"/>
      <c r="BE12" s="1855"/>
      <c r="BF12" s="1855"/>
      <c r="BG12" s="1855"/>
      <c r="BH12" s="1855"/>
      <c r="BI12" s="1855"/>
      <c r="BJ12" s="1855"/>
      <c r="BK12" s="1855"/>
      <c r="BL12" s="1855"/>
      <c r="BM12" s="1855"/>
      <c r="BN12" s="1855"/>
      <c r="BO12" s="1855"/>
      <c r="BP12" s="1855"/>
      <c r="BQ12" s="1855"/>
      <c r="BR12" s="1855"/>
      <c r="BS12" s="1855"/>
      <c r="BT12" s="1855"/>
      <c r="BU12" s="1855"/>
      <c r="BV12" s="1855"/>
      <c r="BW12" s="1855"/>
      <c r="BX12" s="1855"/>
      <c r="BY12" s="1855"/>
      <c r="BZ12" s="1855"/>
      <c r="CA12" s="1855"/>
      <c r="CB12" s="1855"/>
      <c r="CC12" s="1855"/>
      <c r="CD12" s="1855"/>
      <c r="CE12" s="1855"/>
      <c r="CF12" s="1855"/>
      <c r="CG12" s="1855"/>
      <c r="CH12" s="1855"/>
      <c r="CI12" s="1855"/>
      <c r="CJ12" s="1855"/>
      <c r="CK12" s="1855"/>
      <c r="CL12" s="1855"/>
      <c r="CM12" s="1855"/>
      <c r="CN12" s="1855"/>
      <c r="CO12" s="1227" t="s">
        <v>801</v>
      </c>
      <c r="CP12" s="1227"/>
      <c r="CQ12" s="1234"/>
      <c r="CR12" s="278"/>
      <c r="CS12" s="1229" t="s">
        <v>802</v>
      </c>
      <c r="CT12" s="1227"/>
      <c r="CU12" s="1227"/>
      <c r="CV12" s="1227"/>
      <c r="CW12" s="1227"/>
      <c r="CX12" s="1227"/>
      <c r="CY12" s="1227"/>
      <c r="CZ12" s="1333"/>
      <c r="DA12" s="1831" t="str">
        <f>IF(設備データ入力シート!D21&gt;1,設備データ入力シート!D21,"")</f>
        <v/>
      </c>
      <c r="DB12" s="1832"/>
      <c r="DC12" s="1832"/>
      <c r="DD12" s="1832"/>
      <c r="DE12" s="1832"/>
      <c r="DF12" s="1832"/>
      <c r="DG12" s="1832"/>
      <c r="DH12" s="1832"/>
      <c r="DI12" s="1832"/>
      <c r="DJ12" s="1832"/>
      <c r="DK12" s="1832"/>
      <c r="DL12" s="1832"/>
      <c r="DM12" s="1832"/>
      <c r="DN12" s="1832"/>
      <c r="DO12" s="1832"/>
      <c r="DP12" s="1832"/>
      <c r="DQ12" s="1833"/>
      <c r="DR12" s="278"/>
      <c r="DS12" s="278"/>
      <c r="DT12" s="278"/>
    </row>
    <row r="13" spans="1:126" ht="9.9499999999999993" customHeight="1">
      <c r="A13" s="1840"/>
      <c r="B13" s="1841"/>
      <c r="C13" s="1841"/>
      <c r="D13" s="1841"/>
      <c r="E13" s="1841"/>
      <c r="F13" s="1841"/>
      <c r="G13" s="1845"/>
      <c r="H13" s="1846"/>
      <c r="I13" s="1846"/>
      <c r="J13" s="1846"/>
      <c r="K13" s="1846"/>
      <c r="L13" s="1846"/>
      <c r="M13" s="1846"/>
      <c r="N13" s="1846"/>
      <c r="O13" s="1846"/>
      <c r="P13" s="1846"/>
      <c r="Q13" s="1846"/>
      <c r="R13" s="1846"/>
      <c r="S13" s="1846"/>
      <c r="T13" s="1847"/>
      <c r="V13" s="1205"/>
      <c r="W13" s="1190"/>
      <c r="X13" s="1190"/>
      <c r="Y13" s="1190"/>
      <c r="Z13" s="1190"/>
      <c r="AA13" s="1190"/>
      <c r="AB13" s="1190"/>
      <c r="AC13" s="1750"/>
      <c r="AD13" s="276"/>
      <c r="AE13" s="1851"/>
      <c r="AF13" s="1852"/>
      <c r="AG13" s="1852"/>
      <c r="AH13" s="1852"/>
      <c r="AI13" s="1852"/>
      <c r="AJ13" s="1852"/>
      <c r="AK13" s="1852"/>
      <c r="AL13" s="1853"/>
      <c r="AM13" s="1840"/>
      <c r="AN13" s="1841"/>
      <c r="AO13" s="1841"/>
      <c r="AP13" s="1841"/>
      <c r="AQ13" s="1841"/>
      <c r="AR13" s="1841"/>
      <c r="AS13" s="1841"/>
      <c r="AT13" s="1841"/>
      <c r="AU13" s="1841"/>
      <c r="AV13" s="1856"/>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c r="CF13" s="1631"/>
      <c r="CG13" s="1631"/>
      <c r="CH13" s="1631"/>
      <c r="CI13" s="1631"/>
      <c r="CJ13" s="1631"/>
      <c r="CK13" s="1631"/>
      <c r="CL13" s="1631"/>
      <c r="CM13" s="1631"/>
      <c r="CN13" s="1631"/>
      <c r="CO13" s="1190"/>
      <c r="CP13" s="1190"/>
      <c r="CQ13" s="1191"/>
      <c r="CR13" s="278"/>
      <c r="CS13" s="1205"/>
      <c r="CT13" s="1190"/>
      <c r="CU13" s="1190"/>
      <c r="CV13" s="1190"/>
      <c r="CW13" s="1190"/>
      <c r="CX13" s="1190"/>
      <c r="CY13" s="1190"/>
      <c r="CZ13" s="1750"/>
      <c r="DA13" s="1834"/>
      <c r="DB13" s="1835"/>
      <c r="DC13" s="1835"/>
      <c r="DD13" s="1835"/>
      <c r="DE13" s="1835"/>
      <c r="DF13" s="1835"/>
      <c r="DG13" s="1835"/>
      <c r="DH13" s="1835"/>
      <c r="DI13" s="1835"/>
      <c r="DJ13" s="1835"/>
      <c r="DK13" s="1835"/>
      <c r="DL13" s="1835"/>
      <c r="DM13" s="1835"/>
      <c r="DN13" s="1835"/>
      <c r="DO13" s="1835"/>
      <c r="DP13" s="1835"/>
      <c r="DQ13" s="1836"/>
      <c r="DR13" s="278"/>
      <c r="DS13" s="278"/>
      <c r="DT13" s="278"/>
    </row>
    <row r="14" spans="1:126" ht="9.9499999999999993" customHeight="1">
      <c r="A14" s="1840"/>
      <c r="B14" s="1841"/>
      <c r="C14" s="1841"/>
      <c r="D14" s="1841"/>
      <c r="E14" s="1841"/>
      <c r="F14" s="1841"/>
      <c r="G14" s="1848"/>
      <c r="H14" s="1849"/>
      <c r="I14" s="1849"/>
      <c r="J14" s="1849"/>
      <c r="K14" s="1849"/>
      <c r="L14" s="1849"/>
      <c r="M14" s="1849"/>
      <c r="N14" s="1849"/>
      <c r="O14" s="1849"/>
      <c r="P14" s="1849"/>
      <c r="Q14" s="1849"/>
      <c r="R14" s="1849"/>
      <c r="S14" s="1849"/>
      <c r="T14" s="1850"/>
      <c r="V14" s="1228"/>
      <c r="W14" s="1193"/>
      <c r="X14" s="1193"/>
      <c r="Y14" s="1193"/>
      <c r="Z14" s="1193"/>
      <c r="AA14" s="1193"/>
      <c r="AB14" s="1193"/>
      <c r="AC14" s="1830"/>
      <c r="AD14" s="280"/>
      <c r="AE14" s="1851"/>
      <c r="AF14" s="1852"/>
      <c r="AG14" s="1852"/>
      <c r="AH14" s="1852"/>
      <c r="AI14" s="1852"/>
      <c r="AJ14" s="1852"/>
      <c r="AK14" s="1852"/>
      <c r="AL14" s="1853"/>
      <c r="AM14" s="1840"/>
      <c r="AN14" s="1841"/>
      <c r="AO14" s="1841"/>
      <c r="AP14" s="1841"/>
      <c r="AQ14" s="1841"/>
      <c r="AR14" s="1841"/>
      <c r="AS14" s="1841"/>
      <c r="AT14" s="1841"/>
      <c r="AU14" s="1841"/>
      <c r="AV14" s="1857"/>
      <c r="AW14" s="1634"/>
      <c r="AX14" s="1634"/>
      <c r="AY14" s="1634"/>
      <c r="AZ14" s="1634"/>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c r="CF14" s="1634"/>
      <c r="CG14" s="1634"/>
      <c r="CH14" s="1634"/>
      <c r="CI14" s="1634"/>
      <c r="CJ14" s="1634"/>
      <c r="CK14" s="1634"/>
      <c r="CL14" s="1634"/>
      <c r="CM14" s="1634"/>
      <c r="CN14" s="1634"/>
      <c r="CO14" s="1193"/>
      <c r="CP14" s="1193"/>
      <c r="CQ14" s="1194"/>
      <c r="CR14" s="278"/>
      <c r="CS14" s="1228"/>
      <c r="CT14" s="1193"/>
      <c r="CU14" s="1193"/>
      <c r="CV14" s="1193"/>
      <c r="CW14" s="1193"/>
      <c r="CX14" s="1193"/>
      <c r="CY14" s="1193"/>
      <c r="CZ14" s="1830"/>
      <c r="DA14" s="1837"/>
      <c r="DB14" s="1838"/>
      <c r="DC14" s="1838"/>
      <c r="DD14" s="1838"/>
      <c r="DE14" s="1838"/>
      <c r="DF14" s="1838"/>
      <c r="DG14" s="1838"/>
      <c r="DH14" s="1838"/>
      <c r="DI14" s="1838"/>
      <c r="DJ14" s="1838"/>
      <c r="DK14" s="1838"/>
      <c r="DL14" s="1838"/>
      <c r="DM14" s="1838"/>
      <c r="DN14" s="1838"/>
      <c r="DO14" s="1838"/>
      <c r="DP14" s="1838"/>
      <c r="DQ14" s="1839"/>
      <c r="DR14" s="278"/>
      <c r="DS14" s="278"/>
      <c r="DT14" s="278"/>
    </row>
    <row r="15" spans="1:126" ht="9.9499999999999993" customHeight="1">
      <c r="DR15" s="277"/>
      <c r="DS15" s="277"/>
      <c r="DT15" s="277"/>
    </row>
    <row r="16" spans="1:126" ht="9.75" customHeight="1">
      <c r="A16" s="1226" t="s">
        <v>641</v>
      </c>
      <c r="B16" s="1790"/>
      <c r="C16" s="1790"/>
      <c r="D16" s="1790"/>
      <c r="E16" s="1790"/>
      <c r="F16" s="1791"/>
      <c r="G16" s="1639" t="s">
        <v>803</v>
      </c>
      <c r="H16" s="1639"/>
      <c r="I16" s="1639"/>
      <c r="J16" s="1639"/>
      <c r="K16" s="1639"/>
      <c r="L16" s="1639"/>
      <c r="M16" s="1639"/>
      <c r="N16" s="1639"/>
      <c r="O16" s="1639"/>
      <c r="P16" s="1639" t="s">
        <v>642</v>
      </c>
      <c r="Q16" s="1639"/>
      <c r="R16" s="1639"/>
      <c r="S16" s="1639"/>
      <c r="T16" s="1639"/>
      <c r="U16" s="1639"/>
      <c r="V16" s="1639"/>
      <c r="W16" s="1639"/>
      <c r="X16" s="1792"/>
      <c r="Y16" s="1794" t="s">
        <v>804</v>
      </c>
      <c r="Z16" s="1794"/>
      <c r="AA16" s="1639"/>
      <c r="AB16" s="1639"/>
      <c r="AC16" s="1639"/>
      <c r="AD16" s="1639"/>
      <c r="AE16" s="1639"/>
      <c r="AF16" s="1639"/>
      <c r="AG16" s="1639"/>
      <c r="AH16" s="1370" t="s">
        <v>645</v>
      </c>
      <c r="AI16" s="1370"/>
      <c r="AJ16" s="1370"/>
      <c r="AK16" s="1370"/>
      <c r="AL16" s="1370"/>
      <c r="AM16" s="1370"/>
      <c r="AN16" s="1370"/>
      <c r="AO16" s="1370"/>
      <c r="AP16" s="1370"/>
      <c r="AQ16" s="277"/>
      <c r="AR16" s="1226" t="s">
        <v>805</v>
      </c>
      <c r="AS16" s="1227"/>
      <c r="AT16" s="1227"/>
      <c r="AU16" s="1234"/>
      <c r="AV16" s="1229" t="s">
        <v>648</v>
      </c>
      <c r="AW16" s="1227"/>
      <c r="AX16" s="1227"/>
      <c r="AY16" s="1227"/>
      <c r="AZ16" s="1227"/>
      <c r="BA16" s="1227"/>
      <c r="BB16" s="1234"/>
      <c r="BC16" s="1229" t="s">
        <v>651</v>
      </c>
      <c r="BD16" s="1227"/>
      <c r="BE16" s="1227"/>
      <c r="BF16" s="1227"/>
      <c r="BG16" s="1227"/>
      <c r="BH16" s="1227"/>
      <c r="BI16" s="1234"/>
      <c r="BK16" s="1365" t="s">
        <v>698</v>
      </c>
      <c r="BL16" s="1365"/>
      <c r="BM16" s="1365"/>
      <c r="BN16" s="1365"/>
      <c r="BO16" s="1365"/>
      <c r="BP16" s="1365"/>
      <c r="BQ16" s="1365"/>
      <c r="BR16" s="1365"/>
      <c r="BS16" s="1365"/>
      <c r="BT16" s="1365"/>
      <c r="BU16" s="1365"/>
      <c r="BV16" s="1365"/>
      <c r="BW16" s="1365"/>
      <c r="BX16" s="1365"/>
      <c r="BY16" s="1365"/>
      <c r="BZ16" s="1365"/>
      <c r="CA16" s="1365"/>
      <c r="CB16" s="1365" t="s">
        <v>806</v>
      </c>
      <c r="CC16" s="1365"/>
      <c r="CD16" s="1365"/>
      <c r="CE16" s="1365"/>
      <c r="CF16" s="1365"/>
      <c r="CG16" s="1365"/>
      <c r="CH16" s="1365"/>
      <c r="CI16" s="1365"/>
      <c r="CJ16" s="1365"/>
      <c r="CK16" s="1365"/>
      <c r="CL16" s="1365"/>
      <c r="CM16" s="1365"/>
      <c r="CN16" s="1365"/>
      <c r="CO16" s="1365"/>
      <c r="CP16" s="1365" t="s">
        <v>807</v>
      </c>
      <c r="CQ16" s="1365"/>
      <c r="CR16" s="1365"/>
      <c r="CS16" s="1365"/>
      <c r="CT16" s="1365"/>
      <c r="CU16" s="1365"/>
      <c r="CV16" s="1365"/>
      <c r="CW16" s="1365"/>
      <c r="CX16" s="1365"/>
      <c r="CY16" s="1365"/>
      <c r="CZ16" s="1365"/>
      <c r="DA16" s="1365"/>
      <c r="DB16" s="1365"/>
      <c r="DC16" s="1365"/>
      <c r="DD16" s="1365"/>
      <c r="DE16" s="1365"/>
      <c r="DF16" s="1365"/>
      <c r="DG16" s="1365"/>
      <c r="DH16" s="1365"/>
      <c r="DI16" s="1365"/>
      <c r="DJ16" s="1365"/>
      <c r="DK16" s="1365"/>
      <c r="DL16" s="1365"/>
      <c r="DM16" s="1365"/>
      <c r="DN16" s="1365"/>
      <c r="DO16" s="1365"/>
      <c r="DP16" s="1365"/>
      <c r="DQ16" s="1365"/>
      <c r="DR16" s="277"/>
      <c r="DS16" s="277"/>
      <c r="DT16" s="277"/>
    </row>
    <row r="17" spans="1:121" ht="9.75" customHeight="1">
      <c r="A17" s="1239"/>
      <c r="B17" s="1240"/>
      <c r="C17" s="1240"/>
      <c r="D17" s="1240"/>
      <c r="E17" s="1240"/>
      <c r="F17" s="1241"/>
      <c r="G17" s="1640"/>
      <c r="H17" s="1640"/>
      <c r="I17" s="1640"/>
      <c r="J17" s="1640"/>
      <c r="K17" s="1640"/>
      <c r="L17" s="1640"/>
      <c r="M17" s="1640"/>
      <c r="N17" s="1640"/>
      <c r="O17" s="1640"/>
      <c r="P17" s="1640"/>
      <c r="Q17" s="1640"/>
      <c r="R17" s="1640"/>
      <c r="S17" s="1640"/>
      <c r="T17" s="1640"/>
      <c r="U17" s="1640"/>
      <c r="V17" s="1640"/>
      <c r="W17" s="1640"/>
      <c r="X17" s="1793"/>
      <c r="Y17" s="1795"/>
      <c r="Z17" s="1795"/>
      <c r="AA17" s="1640"/>
      <c r="AB17" s="1640"/>
      <c r="AC17" s="1640"/>
      <c r="AD17" s="1640"/>
      <c r="AE17" s="1640"/>
      <c r="AF17" s="1640"/>
      <c r="AG17" s="1640"/>
      <c r="AH17" s="1638"/>
      <c r="AI17" s="1638"/>
      <c r="AJ17" s="1638"/>
      <c r="AK17" s="1638"/>
      <c r="AL17" s="1638"/>
      <c r="AM17" s="1638"/>
      <c r="AN17" s="1638"/>
      <c r="AO17" s="1638"/>
      <c r="AP17" s="1638"/>
      <c r="AQ17" s="281"/>
      <c r="AR17" s="1205"/>
      <c r="AS17" s="1190"/>
      <c r="AT17" s="1190"/>
      <c r="AU17" s="1191"/>
      <c r="AV17" s="1206"/>
      <c r="AW17" s="1207"/>
      <c r="AX17" s="1207"/>
      <c r="AY17" s="1207"/>
      <c r="AZ17" s="1207"/>
      <c r="BA17" s="1207"/>
      <c r="BB17" s="1235"/>
      <c r="BC17" s="1206"/>
      <c r="BD17" s="1207"/>
      <c r="BE17" s="1207"/>
      <c r="BF17" s="1207"/>
      <c r="BG17" s="1207"/>
      <c r="BH17" s="1207"/>
      <c r="BI17" s="1235"/>
      <c r="BK17" s="1365"/>
      <c r="BL17" s="1365"/>
      <c r="BM17" s="1365"/>
      <c r="BN17" s="1365"/>
      <c r="BO17" s="1365"/>
      <c r="BP17" s="1365"/>
      <c r="BQ17" s="1365"/>
      <c r="BR17" s="1365"/>
      <c r="BS17" s="1365"/>
      <c r="BT17" s="1365"/>
      <c r="BU17" s="1365"/>
      <c r="BV17" s="1365"/>
      <c r="BW17" s="1365"/>
      <c r="BX17" s="1365"/>
      <c r="BY17" s="1365"/>
      <c r="BZ17" s="1365"/>
      <c r="CA17" s="1365"/>
      <c r="CB17" s="1365"/>
      <c r="CC17" s="1365"/>
      <c r="CD17" s="1365"/>
      <c r="CE17" s="1365"/>
      <c r="CF17" s="1365"/>
      <c r="CG17" s="1365"/>
      <c r="CH17" s="1365"/>
      <c r="CI17" s="1365"/>
      <c r="CJ17" s="1365"/>
      <c r="CK17" s="1365"/>
      <c r="CL17" s="1365"/>
      <c r="CM17" s="1365"/>
      <c r="CN17" s="1365"/>
      <c r="CO17" s="1365"/>
      <c r="CP17" s="1365"/>
      <c r="CQ17" s="1365"/>
      <c r="CR17" s="1365"/>
      <c r="CS17" s="1365"/>
      <c r="CT17" s="1365"/>
      <c r="CU17" s="1365"/>
      <c r="CV17" s="1365"/>
      <c r="CW17" s="1365"/>
      <c r="CX17" s="1365"/>
      <c r="CY17" s="1365"/>
      <c r="CZ17" s="1365"/>
      <c r="DA17" s="1365"/>
      <c r="DB17" s="1365"/>
      <c r="DC17" s="1365"/>
      <c r="DD17" s="1365"/>
      <c r="DE17" s="1365"/>
      <c r="DF17" s="1365"/>
      <c r="DG17" s="1365"/>
      <c r="DH17" s="1365"/>
      <c r="DI17" s="1365"/>
      <c r="DJ17" s="1365"/>
      <c r="DK17" s="1365"/>
      <c r="DL17" s="1365"/>
      <c r="DM17" s="1365"/>
      <c r="DN17" s="1365"/>
      <c r="DO17" s="1365"/>
      <c r="DP17" s="1365"/>
      <c r="DQ17" s="1365"/>
    </row>
    <row r="18" spans="1:121" ht="9.75" customHeight="1">
      <c r="A18" s="1239"/>
      <c r="B18" s="1240"/>
      <c r="C18" s="1240"/>
      <c r="D18" s="1240"/>
      <c r="E18" s="1240"/>
      <c r="F18" s="1241"/>
      <c r="G18" s="1251" t="str">
        <f>IF(設備データ入力シート!D35&gt;=1,設備データ入力シート!D35,"")</f>
        <v/>
      </c>
      <c r="H18" s="1187"/>
      <c r="I18" s="1187"/>
      <c r="J18" s="1187"/>
      <c r="K18" s="1187"/>
      <c r="L18" s="1187"/>
      <c r="M18" s="1187"/>
      <c r="N18" s="1187"/>
      <c r="O18" s="1188"/>
      <c r="P18" s="1251" t="str">
        <f>IF(G18="1.架空",設備データ入力シート!D36,"")</f>
        <v/>
      </c>
      <c r="Q18" s="1187"/>
      <c r="R18" s="1187"/>
      <c r="S18" s="1187"/>
      <c r="T18" s="1187"/>
      <c r="U18" s="1187"/>
      <c r="V18" s="1187"/>
      <c r="W18" s="1187"/>
      <c r="X18" s="1749"/>
      <c r="Y18" s="1186" t="str">
        <f>IF(G18="2.地中",設備データ入力シート!D36,"")</f>
        <v/>
      </c>
      <c r="Z18" s="1187"/>
      <c r="AA18" s="1187"/>
      <c r="AB18" s="1187"/>
      <c r="AC18" s="1187"/>
      <c r="AD18" s="1187"/>
      <c r="AE18" s="1187"/>
      <c r="AF18" s="1187"/>
      <c r="AG18" s="1188"/>
      <c r="AH18" s="1638" t="str">
        <f>IF(設備データ入力シート!D37&gt;=1,設備データ入力シート!D37,"")</f>
        <v/>
      </c>
      <c r="AI18" s="1638"/>
      <c r="AJ18" s="1638"/>
      <c r="AK18" s="1638"/>
      <c r="AL18" s="1638"/>
      <c r="AM18" s="1638"/>
      <c r="AN18" s="1638"/>
      <c r="AO18" s="1638"/>
      <c r="AP18" s="1638"/>
      <c r="AQ18" s="281"/>
      <c r="AR18" s="1205"/>
      <c r="AS18" s="1190"/>
      <c r="AT18" s="1190"/>
      <c r="AU18" s="1191"/>
      <c r="AV18" s="1815" t="str">
        <f>IF(設備データ入力シート!D41&gt;=1,設備データ入力シート!D41,"")</f>
        <v/>
      </c>
      <c r="AW18" s="1816"/>
      <c r="AX18" s="1816"/>
      <c r="AY18" s="1816"/>
      <c r="AZ18" s="1816"/>
      <c r="BA18" s="1816"/>
      <c r="BB18" s="1817"/>
      <c r="BC18" s="1251" t="str">
        <f>IF(設備データ入力シート!D42&gt;=1,設備データ入力シート!D42,"")</f>
        <v/>
      </c>
      <c r="BD18" s="1187"/>
      <c r="BE18" s="1187"/>
      <c r="BF18" s="1187"/>
      <c r="BG18" s="1187"/>
      <c r="BH18" s="1187"/>
      <c r="BI18" s="1188"/>
      <c r="BK18" s="1365"/>
      <c r="BL18" s="1365"/>
      <c r="BM18" s="1365"/>
      <c r="BN18" s="1365"/>
      <c r="BO18" s="1365"/>
      <c r="BP18" s="1365"/>
      <c r="BQ18" s="1365"/>
      <c r="BR18" s="1365"/>
      <c r="BS18" s="1365"/>
      <c r="BT18" s="1365"/>
      <c r="BU18" s="1365"/>
      <c r="BV18" s="1365"/>
      <c r="BW18" s="1365"/>
      <c r="BX18" s="1365"/>
      <c r="BY18" s="1365"/>
      <c r="BZ18" s="1365"/>
      <c r="CA18" s="1365"/>
      <c r="CB18" s="1365" t="s">
        <v>808</v>
      </c>
      <c r="CC18" s="1365"/>
      <c r="CD18" s="1365"/>
      <c r="CE18" s="1365"/>
      <c r="CF18" s="1365"/>
      <c r="CG18" s="1365"/>
      <c r="CH18" s="1365"/>
      <c r="CI18" s="1365"/>
      <c r="CJ18" s="1365"/>
      <c r="CK18" s="1365"/>
      <c r="CL18" s="1365"/>
      <c r="CM18" s="1365"/>
      <c r="CN18" s="1365"/>
      <c r="CO18" s="1365"/>
      <c r="CP18" s="1365" t="s">
        <v>809</v>
      </c>
      <c r="CQ18" s="1365"/>
      <c r="CR18" s="1365"/>
      <c r="CS18" s="1365"/>
      <c r="CT18" s="1365"/>
      <c r="CU18" s="1365"/>
      <c r="CV18" s="1365"/>
      <c r="CW18" s="1365"/>
      <c r="CX18" s="1365"/>
      <c r="CY18" s="1365"/>
      <c r="CZ18" s="1365"/>
      <c r="DA18" s="1365"/>
      <c r="DB18" s="1365"/>
      <c r="DC18" s="1366"/>
      <c r="DD18" s="1365" t="s">
        <v>808</v>
      </c>
      <c r="DE18" s="1365"/>
      <c r="DF18" s="1365"/>
      <c r="DG18" s="1365"/>
      <c r="DH18" s="1365"/>
      <c r="DI18" s="1365"/>
      <c r="DJ18" s="1365"/>
      <c r="DK18" s="1365"/>
      <c r="DL18" s="1365"/>
      <c r="DM18" s="1365"/>
      <c r="DN18" s="1365"/>
      <c r="DO18" s="1365"/>
      <c r="DP18" s="1365"/>
      <c r="DQ18" s="1365"/>
    </row>
    <row r="19" spans="1:121" ht="9.75" customHeight="1">
      <c r="A19" s="1239"/>
      <c r="B19" s="1240"/>
      <c r="C19" s="1240"/>
      <c r="D19" s="1240"/>
      <c r="E19" s="1240"/>
      <c r="F19" s="1241"/>
      <c r="G19" s="1205"/>
      <c r="H19" s="1190"/>
      <c r="I19" s="1190"/>
      <c r="J19" s="1190"/>
      <c r="K19" s="1190"/>
      <c r="L19" s="1190"/>
      <c r="M19" s="1190"/>
      <c r="N19" s="1190"/>
      <c r="O19" s="1191"/>
      <c r="P19" s="1205"/>
      <c r="Q19" s="1190"/>
      <c r="R19" s="1190"/>
      <c r="S19" s="1190"/>
      <c r="T19" s="1190"/>
      <c r="U19" s="1190"/>
      <c r="V19" s="1190"/>
      <c r="W19" s="1190"/>
      <c r="X19" s="1750"/>
      <c r="Y19" s="1189"/>
      <c r="Z19" s="1190"/>
      <c r="AA19" s="1190"/>
      <c r="AB19" s="1190"/>
      <c r="AC19" s="1190"/>
      <c r="AD19" s="1190"/>
      <c r="AE19" s="1190"/>
      <c r="AF19" s="1190"/>
      <c r="AG19" s="1191"/>
      <c r="AH19" s="1789"/>
      <c r="AI19" s="1789"/>
      <c r="AJ19" s="1789"/>
      <c r="AK19" s="1789"/>
      <c r="AL19" s="1789"/>
      <c r="AM19" s="1789"/>
      <c r="AN19" s="1789"/>
      <c r="AO19" s="1789"/>
      <c r="AP19" s="1789"/>
      <c r="AQ19" s="281"/>
      <c r="AR19" s="1205"/>
      <c r="AS19" s="1190"/>
      <c r="AT19" s="1190"/>
      <c r="AU19" s="1191"/>
      <c r="AV19" s="1818"/>
      <c r="AW19" s="1819"/>
      <c r="AX19" s="1819"/>
      <c r="AY19" s="1819"/>
      <c r="AZ19" s="1819"/>
      <c r="BA19" s="1819"/>
      <c r="BB19" s="1820"/>
      <c r="BC19" s="1205"/>
      <c r="BD19" s="1190"/>
      <c r="BE19" s="1190"/>
      <c r="BF19" s="1190"/>
      <c r="BG19" s="1190"/>
      <c r="BH19" s="1190"/>
      <c r="BI19" s="1191"/>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c r="CE19" s="1365"/>
      <c r="CF19" s="1365"/>
      <c r="CG19" s="1365"/>
      <c r="CH19" s="1365"/>
      <c r="CI19" s="1365"/>
      <c r="CJ19" s="1365"/>
      <c r="CK19" s="1365"/>
      <c r="CL19" s="1365"/>
      <c r="CM19" s="1365"/>
      <c r="CN19" s="1365"/>
      <c r="CO19" s="1365"/>
      <c r="CP19" s="1365"/>
      <c r="CQ19" s="1365"/>
      <c r="CR19" s="1365"/>
      <c r="CS19" s="1365"/>
      <c r="CT19" s="1365"/>
      <c r="CU19" s="1365"/>
      <c r="CV19" s="1365"/>
      <c r="CW19" s="1365"/>
      <c r="CX19" s="1365"/>
      <c r="CY19" s="1365"/>
      <c r="CZ19" s="1365"/>
      <c r="DA19" s="1365"/>
      <c r="DB19" s="1365"/>
      <c r="DC19" s="1366"/>
      <c r="DD19" s="1365"/>
      <c r="DE19" s="1365"/>
      <c r="DF19" s="1365"/>
      <c r="DG19" s="1365"/>
      <c r="DH19" s="1365"/>
      <c r="DI19" s="1365"/>
      <c r="DJ19" s="1365"/>
      <c r="DK19" s="1365"/>
      <c r="DL19" s="1365"/>
      <c r="DM19" s="1365"/>
      <c r="DN19" s="1365"/>
      <c r="DO19" s="1365"/>
      <c r="DP19" s="1365"/>
      <c r="DQ19" s="1365"/>
    </row>
    <row r="20" spans="1:121" ht="9.9499999999999993" customHeight="1">
      <c r="A20" s="1239"/>
      <c r="B20" s="1240"/>
      <c r="C20" s="1240"/>
      <c r="D20" s="1240"/>
      <c r="E20" s="1240"/>
      <c r="F20" s="1241"/>
      <c r="G20" s="1205"/>
      <c r="H20" s="1190"/>
      <c r="I20" s="1190"/>
      <c r="J20" s="1190"/>
      <c r="K20" s="1190"/>
      <c r="L20" s="1190"/>
      <c r="M20" s="1190"/>
      <c r="N20" s="1190"/>
      <c r="O20" s="1191"/>
      <c r="P20" s="1205"/>
      <c r="Q20" s="1190"/>
      <c r="R20" s="1190"/>
      <c r="S20" s="1190"/>
      <c r="T20" s="1190"/>
      <c r="U20" s="1190"/>
      <c r="V20" s="1190"/>
      <c r="W20" s="1190"/>
      <c r="X20" s="1750"/>
      <c r="Y20" s="1189"/>
      <c r="Z20" s="1190"/>
      <c r="AA20" s="1190"/>
      <c r="AB20" s="1190"/>
      <c r="AC20" s="1190"/>
      <c r="AD20" s="1190"/>
      <c r="AE20" s="1190"/>
      <c r="AF20" s="1190"/>
      <c r="AG20" s="1191"/>
      <c r="AH20" s="1782" t="s">
        <v>810</v>
      </c>
      <c r="AI20" s="1783"/>
      <c r="AJ20" s="1783"/>
      <c r="AK20" s="1783"/>
      <c r="AL20" s="1783"/>
      <c r="AM20" s="1783"/>
      <c r="AN20" s="1783"/>
      <c r="AO20" s="1783"/>
      <c r="AP20" s="1636"/>
      <c r="AQ20" s="281"/>
      <c r="AR20" s="1205"/>
      <c r="AS20" s="1190"/>
      <c r="AT20" s="1190"/>
      <c r="AU20" s="1191"/>
      <c r="AV20" s="1818"/>
      <c r="AW20" s="1819"/>
      <c r="AX20" s="1819"/>
      <c r="AY20" s="1819"/>
      <c r="AZ20" s="1819"/>
      <c r="BA20" s="1819"/>
      <c r="BB20" s="1820"/>
      <c r="BC20" s="1205"/>
      <c r="BD20" s="1190"/>
      <c r="BE20" s="1190"/>
      <c r="BF20" s="1190"/>
      <c r="BG20" s="1190"/>
      <c r="BH20" s="1190"/>
      <c r="BI20" s="1191"/>
      <c r="BK20" s="1437" t="s">
        <v>811</v>
      </c>
      <c r="BL20" s="1373"/>
      <c r="BM20" s="1373"/>
      <c r="BN20" s="1373"/>
      <c r="BO20" s="1373"/>
      <c r="BP20" s="1373"/>
      <c r="BQ20" s="1373"/>
      <c r="BR20" s="1373"/>
      <c r="BS20" s="1373"/>
      <c r="BT20" s="1373"/>
      <c r="BU20" s="1373"/>
      <c r="BV20" s="1373"/>
      <c r="BW20" s="1373"/>
      <c r="BX20" s="1373"/>
      <c r="BY20" s="1373"/>
      <c r="BZ20" s="1373"/>
      <c r="CA20" s="1374"/>
      <c r="CB20" s="1786" t="str">
        <f>IF(OR(設備データ入力シート!E95="",設備データ入力シート!E96=""),"",IF(設備データ入力シート!G95="ｏｋ",設備データ入力シート!E96,""))</f>
        <v/>
      </c>
      <c r="CC20" s="1787"/>
      <c r="CD20" s="1787"/>
      <c r="CE20" s="1787"/>
      <c r="CF20" s="1787"/>
      <c r="CG20" s="1787"/>
      <c r="CH20" s="1787"/>
      <c r="CI20" s="1787"/>
      <c r="CJ20" s="1787"/>
      <c r="CK20" s="1787"/>
      <c r="CL20" s="1787"/>
      <c r="CM20" s="1787"/>
      <c r="CN20" s="1787"/>
      <c r="CO20" s="1788"/>
      <c r="CP20" s="1786" t="str">
        <f>IF(OR(設備データ入力シート!E115="",設備データ入力シート!E116=""),"",IF(設備データ入力シート!G115="ＯＫ",設備データ入力シート!E116,""))</f>
        <v/>
      </c>
      <c r="CQ20" s="1787"/>
      <c r="CR20" s="1787"/>
      <c r="CS20" s="1787"/>
      <c r="CT20" s="1787"/>
      <c r="CU20" s="1787"/>
      <c r="CV20" s="1787"/>
      <c r="CW20" s="1787"/>
      <c r="CX20" s="1787"/>
      <c r="CY20" s="1787"/>
      <c r="CZ20" s="1787"/>
      <c r="DA20" s="1787"/>
      <c r="DB20" s="1787"/>
      <c r="DC20" s="1788"/>
      <c r="DD20" s="1786" t="str">
        <f>IF(OR(設備データ入力シート!E135="",設備データ入力シート!E136=""),"",IF(設備データ入力シート!G135="ＯＫ",設備データ入力シート!E136,""))</f>
        <v/>
      </c>
      <c r="DE20" s="1787"/>
      <c r="DF20" s="1787"/>
      <c r="DG20" s="1787"/>
      <c r="DH20" s="1787"/>
      <c r="DI20" s="1787"/>
      <c r="DJ20" s="1787"/>
      <c r="DK20" s="1787"/>
      <c r="DL20" s="1787"/>
      <c r="DM20" s="1787"/>
      <c r="DN20" s="1787"/>
      <c r="DO20" s="1787"/>
      <c r="DP20" s="1787"/>
      <c r="DQ20" s="1788"/>
    </row>
    <row r="21" spans="1:121" ht="9.75" customHeight="1">
      <c r="A21" s="1239"/>
      <c r="B21" s="1240"/>
      <c r="C21" s="1240"/>
      <c r="D21" s="1240"/>
      <c r="E21" s="1240"/>
      <c r="F21" s="1241"/>
      <c r="G21" s="1205"/>
      <c r="H21" s="1190"/>
      <c r="I21" s="1190"/>
      <c r="J21" s="1190"/>
      <c r="K21" s="1190"/>
      <c r="L21" s="1190"/>
      <c r="M21" s="1190"/>
      <c r="N21" s="1190"/>
      <c r="O21" s="1191"/>
      <c r="P21" s="1205"/>
      <c r="Q21" s="1190"/>
      <c r="R21" s="1190"/>
      <c r="S21" s="1190"/>
      <c r="T21" s="1190"/>
      <c r="U21" s="1190"/>
      <c r="V21" s="1190"/>
      <c r="W21" s="1190"/>
      <c r="X21" s="1750"/>
      <c r="Y21" s="1189"/>
      <c r="Z21" s="1190"/>
      <c r="AA21" s="1190"/>
      <c r="AB21" s="1190"/>
      <c r="AC21" s="1190"/>
      <c r="AD21" s="1190"/>
      <c r="AE21" s="1190"/>
      <c r="AF21" s="1190"/>
      <c r="AG21" s="1191"/>
      <c r="AH21" s="1784"/>
      <c r="AI21" s="1785"/>
      <c r="AJ21" s="1785"/>
      <c r="AK21" s="1785"/>
      <c r="AL21" s="1785"/>
      <c r="AM21" s="1785"/>
      <c r="AN21" s="1785"/>
      <c r="AO21" s="1785"/>
      <c r="AP21" s="1637"/>
      <c r="AQ21" s="281"/>
      <c r="AR21" s="1205"/>
      <c r="AS21" s="1190"/>
      <c r="AT21" s="1190"/>
      <c r="AU21" s="1191"/>
      <c r="AV21" s="1818"/>
      <c r="AW21" s="1819"/>
      <c r="AX21" s="1819"/>
      <c r="AY21" s="1819"/>
      <c r="AZ21" s="1819"/>
      <c r="BA21" s="1819"/>
      <c r="BB21" s="1820"/>
      <c r="BC21" s="1206"/>
      <c r="BD21" s="1207"/>
      <c r="BE21" s="1207"/>
      <c r="BF21" s="1207"/>
      <c r="BG21" s="1207"/>
      <c r="BH21" s="1207"/>
      <c r="BI21" s="1235"/>
      <c r="BK21" s="1438"/>
      <c r="BL21" s="1376"/>
      <c r="BM21" s="1376"/>
      <c r="BN21" s="1376"/>
      <c r="BO21" s="1376"/>
      <c r="BP21" s="1376"/>
      <c r="BQ21" s="1376"/>
      <c r="BR21" s="1376"/>
      <c r="BS21" s="1376"/>
      <c r="BT21" s="1376"/>
      <c r="BU21" s="1376"/>
      <c r="BV21" s="1376"/>
      <c r="BW21" s="1376"/>
      <c r="BX21" s="1376"/>
      <c r="BY21" s="1376"/>
      <c r="BZ21" s="1376"/>
      <c r="CA21" s="1377"/>
      <c r="CB21" s="1778"/>
      <c r="CC21" s="1779"/>
      <c r="CD21" s="1779"/>
      <c r="CE21" s="1779"/>
      <c r="CF21" s="1779"/>
      <c r="CG21" s="1779"/>
      <c r="CH21" s="1779"/>
      <c r="CI21" s="1779"/>
      <c r="CJ21" s="1779"/>
      <c r="CK21" s="1779"/>
      <c r="CL21" s="1779"/>
      <c r="CM21" s="1779"/>
      <c r="CN21" s="1779"/>
      <c r="CO21" s="1780"/>
      <c r="CP21" s="1778"/>
      <c r="CQ21" s="1779"/>
      <c r="CR21" s="1779"/>
      <c r="CS21" s="1779"/>
      <c r="CT21" s="1779"/>
      <c r="CU21" s="1779"/>
      <c r="CV21" s="1779"/>
      <c r="CW21" s="1779"/>
      <c r="CX21" s="1779"/>
      <c r="CY21" s="1779"/>
      <c r="CZ21" s="1779"/>
      <c r="DA21" s="1779"/>
      <c r="DB21" s="1779"/>
      <c r="DC21" s="1780"/>
      <c r="DD21" s="1778"/>
      <c r="DE21" s="1779"/>
      <c r="DF21" s="1779"/>
      <c r="DG21" s="1779"/>
      <c r="DH21" s="1779"/>
      <c r="DI21" s="1779"/>
      <c r="DJ21" s="1779"/>
      <c r="DK21" s="1779"/>
      <c r="DL21" s="1779"/>
      <c r="DM21" s="1779"/>
      <c r="DN21" s="1779"/>
      <c r="DO21" s="1779"/>
      <c r="DP21" s="1779"/>
      <c r="DQ21" s="1780"/>
    </row>
    <row r="22" spans="1:121" ht="9.9499999999999993" customHeight="1">
      <c r="A22" s="1239"/>
      <c r="B22" s="1240"/>
      <c r="C22" s="1240"/>
      <c r="D22" s="1240"/>
      <c r="E22" s="1240"/>
      <c r="F22" s="1241"/>
      <c r="G22" s="1205"/>
      <c r="H22" s="1190"/>
      <c r="I22" s="1190"/>
      <c r="J22" s="1190"/>
      <c r="K22" s="1190"/>
      <c r="L22" s="1190"/>
      <c r="M22" s="1190"/>
      <c r="N22" s="1190"/>
      <c r="O22" s="1191"/>
      <c r="P22" s="1205"/>
      <c r="Q22" s="1190"/>
      <c r="R22" s="1190"/>
      <c r="S22" s="1190"/>
      <c r="T22" s="1190"/>
      <c r="U22" s="1190"/>
      <c r="V22" s="1190"/>
      <c r="W22" s="1190"/>
      <c r="X22" s="1750"/>
      <c r="Y22" s="1189"/>
      <c r="Z22" s="1190"/>
      <c r="AA22" s="1190"/>
      <c r="AB22" s="1190"/>
      <c r="AC22" s="1190"/>
      <c r="AD22" s="1190"/>
      <c r="AE22" s="1190"/>
      <c r="AF22" s="1190"/>
      <c r="AG22" s="1191"/>
      <c r="AH22" s="1638" t="str">
        <f>IF(設備データ入力シート!D38&gt;=1,設備データ入力シート!D38,"")</f>
        <v/>
      </c>
      <c r="AI22" s="1638"/>
      <c r="AJ22" s="1638"/>
      <c r="AK22" s="1638"/>
      <c r="AL22" s="1638"/>
      <c r="AM22" s="1638"/>
      <c r="AN22" s="1638"/>
      <c r="AO22" s="1638"/>
      <c r="AP22" s="1638"/>
      <c r="AQ22" s="281"/>
      <c r="AR22" s="1205"/>
      <c r="AS22" s="1190"/>
      <c r="AT22" s="1190"/>
      <c r="AU22" s="1191"/>
      <c r="AV22" s="1818"/>
      <c r="AW22" s="1819"/>
      <c r="AX22" s="1819"/>
      <c r="AY22" s="1819"/>
      <c r="AZ22" s="1819"/>
      <c r="BA22" s="1819"/>
      <c r="BB22" s="1820"/>
      <c r="BC22" s="1824" t="str">
        <f>IF(設備データ入力シート!E42&gt;=1,設備データ入力シート!E42,"")</f>
        <v/>
      </c>
      <c r="BD22" s="1825"/>
      <c r="BE22" s="1825"/>
      <c r="BF22" s="1825"/>
      <c r="BG22" s="1825"/>
      <c r="BH22" s="1825"/>
      <c r="BI22" s="1826"/>
      <c r="BK22" s="1438" t="s">
        <v>812</v>
      </c>
      <c r="BL22" s="1376"/>
      <c r="BM22" s="1376"/>
      <c r="BN22" s="1376"/>
      <c r="BO22" s="1376"/>
      <c r="BP22" s="1376"/>
      <c r="BQ22" s="1376"/>
      <c r="BR22" s="1376"/>
      <c r="BS22" s="1376"/>
      <c r="BT22" s="1376"/>
      <c r="BU22" s="1376"/>
      <c r="BV22" s="1376"/>
      <c r="BW22" s="1376"/>
      <c r="BX22" s="1376"/>
      <c r="BY22" s="1376"/>
      <c r="BZ22" s="1376"/>
      <c r="CA22" s="1377"/>
      <c r="CB22" s="1772" t="str">
        <f>IF(OR(設備データ入力シート!E97="",設備データ入力シート!E98=""),"",IF(設備データ入力シート!G97="ＯＫ",設備データ入力シート!E98,""))</f>
        <v/>
      </c>
      <c r="CC22" s="1773"/>
      <c r="CD22" s="1773"/>
      <c r="CE22" s="1773"/>
      <c r="CF22" s="1773"/>
      <c r="CG22" s="1773"/>
      <c r="CH22" s="1773"/>
      <c r="CI22" s="1774"/>
      <c r="CJ22" s="1781"/>
      <c r="CK22" s="1770"/>
      <c r="CL22" s="1770"/>
      <c r="CM22" s="1770"/>
      <c r="CN22" s="1770"/>
      <c r="CO22" s="1771"/>
      <c r="CP22" s="1772" t="str">
        <f>IF(OR(設備データ入力シート!E117="",設備データ入力シート!E118=""),"",IF(設備データ入力シート!G117="ＯＫ",設備データ入力シート!E118,""))</f>
        <v/>
      </c>
      <c r="CQ22" s="1773"/>
      <c r="CR22" s="1773"/>
      <c r="CS22" s="1773"/>
      <c r="CT22" s="1773"/>
      <c r="CU22" s="1773"/>
      <c r="CV22" s="1773"/>
      <c r="CW22" s="1774"/>
      <c r="CX22" s="1781"/>
      <c r="CY22" s="1770"/>
      <c r="CZ22" s="1770"/>
      <c r="DA22" s="1770"/>
      <c r="DB22" s="1770"/>
      <c r="DC22" s="1771"/>
      <c r="DD22" s="1772" t="str">
        <f>IF(OR(設備データ入力シート!E137="",設備データ入力シート!E138=""),"",IF(設備データ入力シート!G137="ＯＫ",設備データ入力シート!E138,""))</f>
        <v/>
      </c>
      <c r="DE22" s="1773"/>
      <c r="DF22" s="1773"/>
      <c r="DG22" s="1773"/>
      <c r="DH22" s="1773"/>
      <c r="DI22" s="1773"/>
      <c r="DJ22" s="1773"/>
      <c r="DK22" s="1774"/>
      <c r="DL22" s="1781"/>
      <c r="DM22" s="1770"/>
      <c r="DN22" s="1770"/>
      <c r="DO22" s="1770"/>
      <c r="DP22" s="1770"/>
      <c r="DQ22" s="1771"/>
    </row>
    <row r="23" spans="1:121" ht="9.75" customHeight="1">
      <c r="A23" s="1239"/>
      <c r="B23" s="1240"/>
      <c r="C23" s="1240"/>
      <c r="D23" s="1240"/>
      <c r="E23" s="1240"/>
      <c r="F23" s="1241"/>
      <c r="G23" s="1206"/>
      <c r="H23" s="1207"/>
      <c r="I23" s="1207"/>
      <c r="J23" s="1207"/>
      <c r="K23" s="1207"/>
      <c r="L23" s="1207"/>
      <c r="M23" s="1207"/>
      <c r="N23" s="1207"/>
      <c r="O23" s="1235"/>
      <c r="P23" s="1206"/>
      <c r="Q23" s="1207"/>
      <c r="R23" s="1207"/>
      <c r="S23" s="1207"/>
      <c r="T23" s="1207"/>
      <c r="U23" s="1207"/>
      <c r="V23" s="1207"/>
      <c r="W23" s="1207"/>
      <c r="X23" s="1334"/>
      <c r="Y23" s="1513"/>
      <c r="Z23" s="1207"/>
      <c r="AA23" s="1207"/>
      <c r="AB23" s="1207"/>
      <c r="AC23" s="1207"/>
      <c r="AD23" s="1207"/>
      <c r="AE23" s="1207"/>
      <c r="AF23" s="1207"/>
      <c r="AG23" s="1235"/>
      <c r="AH23" s="1638"/>
      <c r="AI23" s="1638"/>
      <c r="AJ23" s="1638"/>
      <c r="AK23" s="1638"/>
      <c r="AL23" s="1638"/>
      <c r="AM23" s="1638"/>
      <c r="AN23" s="1638"/>
      <c r="AO23" s="1638"/>
      <c r="AP23" s="1638"/>
      <c r="AQ23" s="281"/>
      <c r="AR23" s="1205"/>
      <c r="AS23" s="1190"/>
      <c r="AT23" s="1190"/>
      <c r="AU23" s="1191"/>
      <c r="AV23" s="1821"/>
      <c r="AW23" s="1822"/>
      <c r="AX23" s="1822"/>
      <c r="AY23" s="1822"/>
      <c r="AZ23" s="1822"/>
      <c r="BA23" s="1822"/>
      <c r="BB23" s="1823"/>
      <c r="BC23" s="1827"/>
      <c r="BD23" s="1828"/>
      <c r="BE23" s="1828"/>
      <c r="BF23" s="1828"/>
      <c r="BG23" s="1828"/>
      <c r="BH23" s="1828"/>
      <c r="BI23" s="1829"/>
      <c r="BK23" s="1438"/>
      <c r="BL23" s="1376"/>
      <c r="BM23" s="1376"/>
      <c r="BN23" s="1376"/>
      <c r="BO23" s="1376"/>
      <c r="BP23" s="1376"/>
      <c r="BQ23" s="1376"/>
      <c r="BR23" s="1376"/>
      <c r="BS23" s="1376"/>
      <c r="BT23" s="1376"/>
      <c r="BU23" s="1376"/>
      <c r="BV23" s="1376"/>
      <c r="BW23" s="1376"/>
      <c r="BX23" s="1376"/>
      <c r="BY23" s="1376"/>
      <c r="BZ23" s="1376"/>
      <c r="CA23" s="1377"/>
      <c r="CB23" s="1775"/>
      <c r="CC23" s="1776"/>
      <c r="CD23" s="1776"/>
      <c r="CE23" s="1776"/>
      <c r="CF23" s="1776"/>
      <c r="CG23" s="1776"/>
      <c r="CH23" s="1776"/>
      <c r="CI23" s="1777"/>
      <c r="CJ23" s="1781"/>
      <c r="CK23" s="1770"/>
      <c r="CL23" s="1770"/>
      <c r="CM23" s="1770"/>
      <c r="CN23" s="1770"/>
      <c r="CO23" s="1771"/>
      <c r="CP23" s="1775"/>
      <c r="CQ23" s="1776"/>
      <c r="CR23" s="1776"/>
      <c r="CS23" s="1776"/>
      <c r="CT23" s="1776"/>
      <c r="CU23" s="1776"/>
      <c r="CV23" s="1776"/>
      <c r="CW23" s="1777"/>
      <c r="CX23" s="1781"/>
      <c r="CY23" s="1770"/>
      <c r="CZ23" s="1770"/>
      <c r="DA23" s="1770"/>
      <c r="DB23" s="1770"/>
      <c r="DC23" s="1771"/>
      <c r="DD23" s="1775"/>
      <c r="DE23" s="1776"/>
      <c r="DF23" s="1776"/>
      <c r="DG23" s="1776"/>
      <c r="DH23" s="1776"/>
      <c r="DI23" s="1776"/>
      <c r="DJ23" s="1776"/>
      <c r="DK23" s="1777"/>
      <c r="DL23" s="1781"/>
      <c r="DM23" s="1770"/>
      <c r="DN23" s="1770"/>
      <c r="DO23" s="1770"/>
      <c r="DP23" s="1770"/>
      <c r="DQ23" s="1771"/>
    </row>
    <row r="24" spans="1:121" ht="9.9499999999999993" customHeight="1">
      <c r="A24" s="1239"/>
      <c r="B24" s="1240"/>
      <c r="C24" s="1240"/>
      <c r="D24" s="1240"/>
      <c r="E24" s="1240"/>
      <c r="F24" s="1241"/>
      <c r="G24" s="1638"/>
      <c r="H24" s="1638"/>
      <c r="I24" s="1638"/>
      <c r="J24" s="1638"/>
      <c r="K24" s="1638"/>
      <c r="L24" s="1638"/>
      <c r="M24" s="1638"/>
      <c r="N24" s="1638"/>
      <c r="O24" s="1638"/>
      <c r="P24" s="1796"/>
      <c r="Q24" s="1797"/>
      <c r="R24" s="1797"/>
      <c r="S24" s="1797"/>
      <c r="T24" s="1797"/>
      <c r="U24" s="1797"/>
      <c r="V24" s="1797"/>
      <c r="W24" s="1797"/>
      <c r="X24" s="1797"/>
      <c r="Y24" s="1637"/>
      <c r="Z24" s="1637"/>
      <c r="AA24" s="1638"/>
      <c r="AB24" s="1638"/>
      <c r="AC24" s="1638"/>
      <c r="AD24" s="1638"/>
      <c r="AE24" s="1638"/>
      <c r="AF24" s="1638"/>
      <c r="AG24" s="1638"/>
      <c r="AH24" s="1801"/>
      <c r="AI24" s="1802"/>
      <c r="AJ24" s="1802"/>
      <c r="AK24" s="1802"/>
      <c r="AL24" s="1802"/>
      <c r="AM24" s="1802"/>
      <c r="AN24" s="1802"/>
      <c r="AO24" s="1802"/>
      <c r="AP24" s="1803"/>
      <c r="AQ24" s="281"/>
      <c r="AR24" s="1205"/>
      <c r="AS24" s="1190"/>
      <c r="AT24" s="1190"/>
      <c r="AU24" s="1191"/>
      <c r="AV24" s="1807"/>
      <c r="AW24" s="1808"/>
      <c r="AX24" s="1808"/>
      <c r="AY24" s="1808"/>
      <c r="AZ24" s="1808"/>
      <c r="BA24" s="1808"/>
      <c r="BB24" s="1809"/>
      <c r="BC24" s="1796"/>
      <c r="BD24" s="1797"/>
      <c r="BE24" s="1797"/>
      <c r="BF24" s="1797"/>
      <c r="BG24" s="1797"/>
      <c r="BH24" s="1797"/>
      <c r="BI24" s="1813"/>
      <c r="BK24" s="1438" t="s">
        <v>813</v>
      </c>
      <c r="BL24" s="1376"/>
      <c r="BM24" s="1376"/>
      <c r="BN24" s="1376"/>
      <c r="BO24" s="1376"/>
      <c r="BP24" s="1376"/>
      <c r="BQ24" s="1376"/>
      <c r="BR24" s="1376"/>
      <c r="BS24" s="1376"/>
      <c r="BT24" s="1376"/>
      <c r="BU24" s="1376"/>
      <c r="BV24" s="1376"/>
      <c r="BW24" s="1376"/>
      <c r="BX24" s="1376"/>
      <c r="BY24" s="1376"/>
      <c r="BZ24" s="1376"/>
      <c r="CA24" s="1377"/>
      <c r="CB24" s="1712" t="str">
        <f>IF(OR(設備データ入力シート!E99="",設備データ入力シート!E100=""),"",IF(設備データ入力シート!G99="ＯＫ",設備データ入力シート!E100,""))</f>
        <v/>
      </c>
      <c r="CC24" s="1713"/>
      <c r="CD24" s="1713"/>
      <c r="CE24" s="1713"/>
      <c r="CF24" s="1713"/>
      <c r="CG24" s="1713"/>
      <c r="CH24" s="1713"/>
      <c r="CI24" s="1713"/>
      <c r="CJ24" s="1713"/>
      <c r="CK24" s="1713"/>
      <c r="CL24" s="1713"/>
      <c r="CM24" s="1713"/>
      <c r="CN24" s="1713"/>
      <c r="CO24" s="1714"/>
      <c r="CP24" s="1712" t="str">
        <f>IF(OR(設備データ入力シート!E119="",設備データ入力シート!E120=""),"",IF(設備データ入力シート!G119="ＯＫ",設備データ入力シート!E120,""))</f>
        <v/>
      </c>
      <c r="CQ24" s="1713"/>
      <c r="CR24" s="1713"/>
      <c r="CS24" s="1713"/>
      <c r="CT24" s="1713"/>
      <c r="CU24" s="1713"/>
      <c r="CV24" s="1713"/>
      <c r="CW24" s="1713"/>
      <c r="CX24" s="1713"/>
      <c r="CY24" s="1713"/>
      <c r="CZ24" s="1713"/>
      <c r="DA24" s="1713"/>
      <c r="DB24" s="1713"/>
      <c r="DC24" s="1714"/>
      <c r="DD24" s="1712" t="str">
        <f>IF(OR(設備データ入力シート!E139="",設備データ入力シート!E140=""),"",IF(設備データ入力シート!G139="ＯＫ",設備データ入力シート!E140,""))</f>
        <v/>
      </c>
      <c r="DE24" s="1713"/>
      <c r="DF24" s="1713"/>
      <c r="DG24" s="1713"/>
      <c r="DH24" s="1713"/>
      <c r="DI24" s="1713"/>
      <c r="DJ24" s="1713"/>
      <c r="DK24" s="1713"/>
      <c r="DL24" s="1713"/>
      <c r="DM24" s="1713"/>
      <c r="DN24" s="1713"/>
      <c r="DO24" s="1713"/>
      <c r="DP24" s="1713"/>
      <c r="DQ24" s="1714"/>
    </row>
    <row r="25" spans="1:121" ht="9.9499999999999993" customHeight="1">
      <c r="A25" s="1242"/>
      <c r="B25" s="1243"/>
      <c r="C25" s="1243"/>
      <c r="D25" s="1243"/>
      <c r="E25" s="1243"/>
      <c r="F25" s="1244"/>
      <c r="G25" s="1789"/>
      <c r="H25" s="1789"/>
      <c r="I25" s="1789"/>
      <c r="J25" s="1789"/>
      <c r="K25" s="1789"/>
      <c r="L25" s="1789"/>
      <c r="M25" s="1789"/>
      <c r="N25" s="1789"/>
      <c r="O25" s="1789"/>
      <c r="P25" s="1798"/>
      <c r="Q25" s="1799"/>
      <c r="R25" s="1799"/>
      <c r="S25" s="1799"/>
      <c r="T25" s="1799"/>
      <c r="U25" s="1799"/>
      <c r="V25" s="1799"/>
      <c r="W25" s="1799"/>
      <c r="X25" s="1799"/>
      <c r="Y25" s="1800"/>
      <c r="Z25" s="1800"/>
      <c r="AA25" s="1789"/>
      <c r="AB25" s="1789"/>
      <c r="AC25" s="1789"/>
      <c r="AD25" s="1789"/>
      <c r="AE25" s="1789"/>
      <c r="AF25" s="1789"/>
      <c r="AG25" s="1789"/>
      <c r="AH25" s="1804"/>
      <c r="AI25" s="1805"/>
      <c r="AJ25" s="1805"/>
      <c r="AK25" s="1805"/>
      <c r="AL25" s="1805"/>
      <c r="AM25" s="1805"/>
      <c r="AN25" s="1805"/>
      <c r="AO25" s="1805"/>
      <c r="AP25" s="1806"/>
      <c r="AQ25" s="281"/>
      <c r="AR25" s="1228"/>
      <c r="AS25" s="1193"/>
      <c r="AT25" s="1193"/>
      <c r="AU25" s="1194"/>
      <c r="AV25" s="1810"/>
      <c r="AW25" s="1811"/>
      <c r="AX25" s="1811"/>
      <c r="AY25" s="1811"/>
      <c r="AZ25" s="1811"/>
      <c r="BA25" s="1811"/>
      <c r="BB25" s="1812"/>
      <c r="BC25" s="1798"/>
      <c r="BD25" s="1799"/>
      <c r="BE25" s="1799"/>
      <c r="BF25" s="1799"/>
      <c r="BG25" s="1799"/>
      <c r="BH25" s="1799"/>
      <c r="BI25" s="1814"/>
      <c r="BK25" s="1438"/>
      <c r="BL25" s="1376"/>
      <c r="BM25" s="1376"/>
      <c r="BN25" s="1376"/>
      <c r="BO25" s="1376"/>
      <c r="BP25" s="1376"/>
      <c r="BQ25" s="1376"/>
      <c r="BR25" s="1376"/>
      <c r="BS25" s="1376"/>
      <c r="BT25" s="1376"/>
      <c r="BU25" s="1376"/>
      <c r="BV25" s="1376"/>
      <c r="BW25" s="1376"/>
      <c r="BX25" s="1376"/>
      <c r="BY25" s="1376"/>
      <c r="BZ25" s="1376"/>
      <c r="CA25" s="1377"/>
      <c r="CB25" s="1778"/>
      <c r="CC25" s="1779"/>
      <c r="CD25" s="1779"/>
      <c r="CE25" s="1779"/>
      <c r="CF25" s="1779"/>
      <c r="CG25" s="1779"/>
      <c r="CH25" s="1779"/>
      <c r="CI25" s="1779"/>
      <c r="CJ25" s="1779"/>
      <c r="CK25" s="1779"/>
      <c r="CL25" s="1779"/>
      <c r="CM25" s="1779"/>
      <c r="CN25" s="1779"/>
      <c r="CO25" s="1780"/>
      <c r="CP25" s="1778"/>
      <c r="CQ25" s="1779"/>
      <c r="CR25" s="1779"/>
      <c r="CS25" s="1779"/>
      <c r="CT25" s="1779"/>
      <c r="CU25" s="1779"/>
      <c r="CV25" s="1779"/>
      <c r="CW25" s="1779"/>
      <c r="CX25" s="1779"/>
      <c r="CY25" s="1779"/>
      <c r="CZ25" s="1779"/>
      <c r="DA25" s="1779"/>
      <c r="DB25" s="1779"/>
      <c r="DC25" s="1780"/>
      <c r="DD25" s="1778"/>
      <c r="DE25" s="1779"/>
      <c r="DF25" s="1779"/>
      <c r="DG25" s="1779"/>
      <c r="DH25" s="1779"/>
      <c r="DI25" s="1779"/>
      <c r="DJ25" s="1779"/>
      <c r="DK25" s="1779"/>
      <c r="DL25" s="1779"/>
      <c r="DM25" s="1779"/>
      <c r="DN25" s="1779"/>
      <c r="DO25" s="1779"/>
      <c r="DP25" s="1779"/>
      <c r="DQ25" s="1780"/>
    </row>
    <row r="26" spans="1:121" ht="9.75" customHeight="1" thickBot="1">
      <c r="A26" s="282"/>
      <c r="B26" s="282"/>
      <c r="C26" s="283"/>
      <c r="D26" s="283"/>
      <c r="E26" s="283"/>
      <c r="F26" s="283"/>
      <c r="G26" s="283"/>
      <c r="H26" s="283"/>
      <c r="I26" s="283"/>
      <c r="J26" s="283"/>
      <c r="U26" s="277"/>
      <c r="V26" s="277"/>
      <c r="W26" s="277"/>
      <c r="X26" s="277"/>
      <c r="Y26" s="277"/>
      <c r="Z26" s="277"/>
      <c r="AA26" s="277"/>
      <c r="AB26" s="277"/>
      <c r="AC26" s="277"/>
      <c r="AD26" s="284"/>
      <c r="AQ26" s="277"/>
      <c r="BK26" s="1438" t="s">
        <v>814</v>
      </c>
      <c r="BL26" s="1376"/>
      <c r="BM26" s="1376"/>
      <c r="BN26" s="1376"/>
      <c r="BO26" s="1376"/>
      <c r="BP26" s="1376"/>
      <c r="BQ26" s="1376"/>
      <c r="BR26" s="1376"/>
      <c r="BS26" s="1376"/>
      <c r="BT26" s="1376"/>
      <c r="BU26" s="1376"/>
      <c r="BV26" s="1376"/>
      <c r="BW26" s="1376"/>
      <c r="BX26" s="1376"/>
      <c r="BY26" s="1376"/>
      <c r="BZ26" s="1376"/>
      <c r="CA26" s="1377"/>
      <c r="CB26" s="1712" t="str">
        <f>IF(OR(設備データ入力シート!E101="",設備データ入力シート!E102=""),"",IF(設備データ入力シート!G101="ＯＫ",設備データ入力シート!E102,""))</f>
        <v/>
      </c>
      <c r="CC26" s="1713"/>
      <c r="CD26" s="1713"/>
      <c r="CE26" s="1713"/>
      <c r="CF26" s="1713"/>
      <c r="CG26" s="1713"/>
      <c r="CH26" s="1713"/>
      <c r="CI26" s="1713"/>
      <c r="CJ26" s="1713"/>
      <c r="CK26" s="1713"/>
      <c r="CL26" s="1713"/>
      <c r="CM26" s="1713"/>
      <c r="CN26" s="1713"/>
      <c r="CO26" s="1714"/>
      <c r="CP26" s="1712" t="str">
        <f>IF(OR(設備データ入力シート!E121="",設備データ入力シート!E122=""),"",IF(設備データ入力シート!G121="ＯＫ",設備データ入力シート!E122,""))</f>
        <v/>
      </c>
      <c r="CQ26" s="1713"/>
      <c r="CR26" s="1713"/>
      <c r="CS26" s="1713"/>
      <c r="CT26" s="1713"/>
      <c r="CU26" s="1713"/>
      <c r="CV26" s="1713"/>
      <c r="CW26" s="1713"/>
      <c r="CX26" s="1713"/>
      <c r="CY26" s="1713"/>
      <c r="CZ26" s="1713"/>
      <c r="DA26" s="1713"/>
      <c r="DB26" s="1713"/>
      <c r="DC26" s="1714"/>
      <c r="DD26" s="1712" t="str">
        <f>IF(OR(設備データ入力シート!E141="",設備データ入力シート!E142=""),"",IF(設備データ入力シート!G141="ＯＫ",設備データ入力シート!E142,""))</f>
        <v/>
      </c>
      <c r="DE26" s="1713"/>
      <c r="DF26" s="1713"/>
      <c r="DG26" s="1713"/>
      <c r="DH26" s="1713"/>
      <c r="DI26" s="1713"/>
      <c r="DJ26" s="1713"/>
      <c r="DK26" s="1713"/>
      <c r="DL26" s="1713"/>
      <c r="DM26" s="1713"/>
      <c r="DN26" s="1713"/>
      <c r="DO26" s="1713"/>
      <c r="DP26" s="1713"/>
      <c r="DQ26" s="1714"/>
    </row>
    <row r="27" spans="1:121" ht="9.9499999999999993" customHeight="1">
      <c r="A27" s="1620" t="s">
        <v>653</v>
      </c>
      <c r="B27" s="1621"/>
      <c r="C27" s="1621"/>
      <c r="D27" s="1621"/>
      <c r="E27" s="1621"/>
      <c r="F27" s="1622"/>
      <c r="G27" s="1740" t="s">
        <v>815</v>
      </c>
      <c r="H27" s="1740"/>
      <c r="I27" s="1740"/>
      <c r="J27" s="1740"/>
      <c r="K27" s="1740"/>
      <c r="L27" s="1740"/>
      <c r="M27" s="1740"/>
      <c r="N27" s="1740"/>
      <c r="O27" s="1740"/>
      <c r="P27" s="1740" t="s">
        <v>816</v>
      </c>
      <c r="Q27" s="1740"/>
      <c r="R27" s="1740"/>
      <c r="S27" s="1740"/>
      <c r="T27" s="1740"/>
      <c r="U27" s="1740"/>
      <c r="V27" s="1740"/>
      <c r="W27" s="1740"/>
      <c r="X27" s="1741"/>
      <c r="Y27" s="1743" t="s">
        <v>817</v>
      </c>
      <c r="Z27" s="1740"/>
      <c r="AA27" s="1740"/>
      <c r="AB27" s="1740"/>
      <c r="AC27" s="1740"/>
      <c r="AD27" s="1740"/>
      <c r="AE27" s="1740"/>
      <c r="AF27" s="1740"/>
      <c r="AG27" s="1740"/>
      <c r="AH27" s="1740" t="s">
        <v>818</v>
      </c>
      <c r="AI27" s="1740"/>
      <c r="AJ27" s="1740"/>
      <c r="AK27" s="1740"/>
      <c r="AL27" s="1740"/>
      <c r="AM27" s="1740"/>
      <c r="AN27" s="1740"/>
      <c r="AO27" s="1740"/>
      <c r="AP27" s="1745"/>
      <c r="AU27" s="277"/>
      <c r="AV27" s="277"/>
      <c r="AW27" s="277"/>
      <c r="AX27" s="277"/>
      <c r="AY27" s="277"/>
      <c r="AZ27" s="277"/>
      <c r="BA27" s="277"/>
      <c r="BB27" s="277"/>
      <c r="BK27" s="1438"/>
      <c r="BL27" s="1376"/>
      <c r="BM27" s="1376"/>
      <c r="BN27" s="1376"/>
      <c r="BO27" s="1376"/>
      <c r="BP27" s="1376"/>
      <c r="BQ27" s="1376"/>
      <c r="BR27" s="1376"/>
      <c r="BS27" s="1376"/>
      <c r="BT27" s="1376"/>
      <c r="BU27" s="1376"/>
      <c r="BV27" s="1376"/>
      <c r="BW27" s="1376"/>
      <c r="BX27" s="1376"/>
      <c r="BY27" s="1376"/>
      <c r="BZ27" s="1376"/>
      <c r="CA27" s="1377"/>
      <c r="CB27" s="1778"/>
      <c r="CC27" s="1779"/>
      <c r="CD27" s="1779"/>
      <c r="CE27" s="1779"/>
      <c r="CF27" s="1779"/>
      <c r="CG27" s="1779"/>
      <c r="CH27" s="1779"/>
      <c r="CI27" s="1779"/>
      <c r="CJ27" s="1779"/>
      <c r="CK27" s="1779"/>
      <c r="CL27" s="1779"/>
      <c r="CM27" s="1779"/>
      <c r="CN27" s="1779"/>
      <c r="CO27" s="1780"/>
      <c r="CP27" s="1778"/>
      <c r="CQ27" s="1779"/>
      <c r="CR27" s="1779"/>
      <c r="CS27" s="1779"/>
      <c r="CT27" s="1779"/>
      <c r="CU27" s="1779"/>
      <c r="CV27" s="1779"/>
      <c r="CW27" s="1779"/>
      <c r="CX27" s="1779"/>
      <c r="CY27" s="1779"/>
      <c r="CZ27" s="1779"/>
      <c r="DA27" s="1779"/>
      <c r="DB27" s="1779"/>
      <c r="DC27" s="1780"/>
      <c r="DD27" s="1778"/>
      <c r="DE27" s="1779"/>
      <c r="DF27" s="1779"/>
      <c r="DG27" s="1779"/>
      <c r="DH27" s="1779"/>
      <c r="DI27" s="1779"/>
      <c r="DJ27" s="1779"/>
      <c r="DK27" s="1779"/>
      <c r="DL27" s="1779"/>
      <c r="DM27" s="1779"/>
      <c r="DN27" s="1779"/>
      <c r="DO27" s="1779"/>
      <c r="DP27" s="1779"/>
      <c r="DQ27" s="1780"/>
    </row>
    <row r="28" spans="1:121" ht="9.9499999999999993" customHeight="1">
      <c r="A28" s="1623"/>
      <c r="B28" s="1240"/>
      <c r="C28" s="1240"/>
      <c r="D28" s="1240"/>
      <c r="E28" s="1240"/>
      <c r="F28" s="1241"/>
      <c r="G28" s="1640"/>
      <c r="H28" s="1640"/>
      <c r="I28" s="1640"/>
      <c r="J28" s="1640"/>
      <c r="K28" s="1640"/>
      <c r="L28" s="1640"/>
      <c r="M28" s="1640"/>
      <c r="N28" s="1640"/>
      <c r="O28" s="1640"/>
      <c r="P28" s="1640"/>
      <c r="Q28" s="1640"/>
      <c r="R28" s="1640"/>
      <c r="S28" s="1640"/>
      <c r="T28" s="1640"/>
      <c r="U28" s="1640"/>
      <c r="V28" s="1640"/>
      <c r="W28" s="1640"/>
      <c r="X28" s="1742"/>
      <c r="Y28" s="1744"/>
      <c r="Z28" s="1640"/>
      <c r="AA28" s="1640"/>
      <c r="AB28" s="1640"/>
      <c r="AC28" s="1640"/>
      <c r="AD28" s="1640"/>
      <c r="AE28" s="1640"/>
      <c r="AF28" s="1640"/>
      <c r="AG28" s="1640"/>
      <c r="AH28" s="1640"/>
      <c r="AI28" s="1640"/>
      <c r="AJ28" s="1640"/>
      <c r="AK28" s="1640"/>
      <c r="AL28" s="1640"/>
      <c r="AM28" s="1640"/>
      <c r="AN28" s="1640"/>
      <c r="AO28" s="1640"/>
      <c r="AP28" s="1746"/>
      <c r="AU28" s="277"/>
      <c r="AV28" s="277"/>
      <c r="AW28" s="277"/>
      <c r="AX28" s="277"/>
      <c r="AY28" s="277"/>
      <c r="AZ28" s="277"/>
      <c r="BA28" s="277"/>
      <c r="BB28" s="277"/>
      <c r="BK28" s="1747" t="s">
        <v>819</v>
      </c>
      <c r="BL28" s="1748"/>
      <c r="BM28" s="1748"/>
      <c r="BN28" s="1748"/>
      <c r="BO28" s="1748"/>
      <c r="BP28" s="1748"/>
      <c r="BQ28" s="1748"/>
      <c r="BR28" s="1748"/>
      <c r="BS28" s="1748"/>
      <c r="BT28" s="1748"/>
      <c r="BU28" s="1748"/>
      <c r="BV28" s="1748"/>
      <c r="BW28" s="1748"/>
      <c r="BX28" s="1376" t="s">
        <v>820</v>
      </c>
      <c r="BY28" s="1376"/>
      <c r="BZ28" s="1376"/>
      <c r="CA28" s="1377"/>
      <c r="CB28" s="1712" t="str">
        <f>IF(OR(設備データ入力シート!E103="",設備データ入力シート!E104=""),"",IF(設備データ入力シート!G103="ＯＫ",設備データ入力シート!E104,""))</f>
        <v/>
      </c>
      <c r="CC28" s="1713"/>
      <c r="CD28" s="1713"/>
      <c r="CE28" s="1713"/>
      <c r="CF28" s="1713"/>
      <c r="CG28" s="1713"/>
      <c r="CH28" s="1713"/>
      <c r="CI28" s="1713"/>
      <c r="CJ28" s="1713"/>
      <c r="CK28" s="1713"/>
      <c r="CL28" s="1713"/>
      <c r="CM28" s="1713"/>
      <c r="CN28" s="1713"/>
      <c r="CO28" s="1714"/>
      <c r="CP28" s="1712" t="str">
        <f>IF(OR(設備データ入力シート!E123="",設備データ入力シート!E124=""),"",IF(設備データ入力シート!G123="ＯＫ",設備データ入力シート!E124,""))</f>
        <v/>
      </c>
      <c r="CQ28" s="1713"/>
      <c r="CR28" s="1713"/>
      <c r="CS28" s="1713"/>
      <c r="CT28" s="1713"/>
      <c r="CU28" s="1713"/>
      <c r="CV28" s="1713"/>
      <c r="CW28" s="1713"/>
      <c r="CX28" s="1713"/>
      <c r="CY28" s="1713"/>
      <c r="CZ28" s="1713"/>
      <c r="DA28" s="1713"/>
      <c r="DB28" s="1713"/>
      <c r="DC28" s="1714"/>
      <c r="DD28" s="1712" t="str">
        <f>IF(OR(設備データ入力シート!E143="",設備データ入力シート!E144=""),"",IF(設備データ入力シート!G143="ＯＫ",設備データ入力シート!E144,""))</f>
        <v/>
      </c>
      <c r="DE28" s="1713"/>
      <c r="DF28" s="1713"/>
      <c r="DG28" s="1713"/>
      <c r="DH28" s="1713"/>
      <c r="DI28" s="1713"/>
      <c r="DJ28" s="1713"/>
      <c r="DK28" s="1713"/>
      <c r="DL28" s="1713"/>
      <c r="DM28" s="1713"/>
      <c r="DN28" s="1713"/>
      <c r="DO28" s="1713"/>
      <c r="DP28" s="1713"/>
      <c r="DQ28" s="1714"/>
    </row>
    <row r="29" spans="1:121" ht="9.9499999999999993" customHeight="1">
      <c r="A29" s="1623"/>
      <c r="B29" s="1240"/>
      <c r="C29" s="1240"/>
      <c r="D29" s="1240"/>
      <c r="E29" s="1240"/>
      <c r="F29" s="1241"/>
      <c r="G29" s="1251" t="str">
        <f>IF(設備データ入力シート!D43="","",設備データ入力シート!D43)</f>
        <v/>
      </c>
      <c r="H29" s="1187"/>
      <c r="I29" s="1187"/>
      <c r="J29" s="1187"/>
      <c r="K29" s="1187"/>
      <c r="L29" s="1187"/>
      <c r="M29" s="1187"/>
      <c r="N29" s="1187"/>
      <c r="O29" s="1188"/>
      <c r="P29" s="1251" t="str">
        <f>IF(G29="1.PF・S",設備データ入力シート!D44,"")</f>
        <v/>
      </c>
      <c r="Q29" s="1187"/>
      <c r="R29" s="1187"/>
      <c r="S29" s="1187"/>
      <c r="T29" s="1187"/>
      <c r="U29" s="1187"/>
      <c r="V29" s="1187"/>
      <c r="W29" s="1187"/>
      <c r="X29" s="1749"/>
      <c r="Y29" s="1186" t="str">
        <f>IF(G29="2.CB",設備データ入力シート!D44,"")</f>
        <v/>
      </c>
      <c r="Z29" s="1187"/>
      <c r="AA29" s="1187"/>
      <c r="AB29" s="1187"/>
      <c r="AC29" s="1187"/>
      <c r="AD29" s="1187"/>
      <c r="AE29" s="1187"/>
      <c r="AF29" s="1187"/>
      <c r="AG29" s="1188"/>
      <c r="AH29" s="1251" t="s">
        <v>821</v>
      </c>
      <c r="AI29" s="1187"/>
      <c r="AJ29" s="1766" t="str">
        <f>IF(設備データ入力シート!D45="","",設備データ入力シート!D45)</f>
        <v/>
      </c>
      <c r="AK29" s="1766"/>
      <c r="AL29" s="1766"/>
      <c r="AM29" s="1766"/>
      <c r="AN29" s="1766"/>
      <c r="AO29" s="1766"/>
      <c r="AP29" s="1767"/>
      <c r="AU29" s="277"/>
      <c r="AV29" s="277"/>
      <c r="AW29" s="277"/>
      <c r="AX29" s="276"/>
      <c r="AY29" s="276"/>
      <c r="AZ29" s="276"/>
      <c r="BK29" s="1747"/>
      <c r="BL29" s="1748"/>
      <c r="BM29" s="1748"/>
      <c r="BN29" s="1748"/>
      <c r="BO29" s="1748"/>
      <c r="BP29" s="1748"/>
      <c r="BQ29" s="1748"/>
      <c r="BR29" s="1748"/>
      <c r="BS29" s="1748"/>
      <c r="BT29" s="1748"/>
      <c r="BU29" s="1748"/>
      <c r="BV29" s="1748"/>
      <c r="BW29" s="1748"/>
      <c r="BX29" s="1376"/>
      <c r="BY29" s="1376"/>
      <c r="BZ29" s="1376"/>
      <c r="CA29" s="1377"/>
      <c r="CB29" s="1778"/>
      <c r="CC29" s="1779"/>
      <c r="CD29" s="1779"/>
      <c r="CE29" s="1779"/>
      <c r="CF29" s="1779"/>
      <c r="CG29" s="1779"/>
      <c r="CH29" s="1779"/>
      <c r="CI29" s="1779"/>
      <c r="CJ29" s="1779"/>
      <c r="CK29" s="1779"/>
      <c r="CL29" s="1779"/>
      <c r="CM29" s="1779"/>
      <c r="CN29" s="1779"/>
      <c r="CO29" s="1780"/>
      <c r="CP29" s="1778"/>
      <c r="CQ29" s="1779"/>
      <c r="CR29" s="1779"/>
      <c r="CS29" s="1779"/>
      <c r="CT29" s="1779"/>
      <c r="CU29" s="1779"/>
      <c r="CV29" s="1779"/>
      <c r="CW29" s="1779"/>
      <c r="CX29" s="1779"/>
      <c r="CY29" s="1779"/>
      <c r="CZ29" s="1779"/>
      <c r="DA29" s="1779"/>
      <c r="DB29" s="1779"/>
      <c r="DC29" s="1780"/>
      <c r="DD29" s="1778"/>
      <c r="DE29" s="1779"/>
      <c r="DF29" s="1779"/>
      <c r="DG29" s="1779"/>
      <c r="DH29" s="1779"/>
      <c r="DI29" s="1779"/>
      <c r="DJ29" s="1779"/>
      <c r="DK29" s="1779"/>
      <c r="DL29" s="1779"/>
      <c r="DM29" s="1779"/>
      <c r="DN29" s="1779"/>
      <c r="DO29" s="1779"/>
      <c r="DP29" s="1779"/>
      <c r="DQ29" s="1780"/>
    </row>
    <row r="30" spans="1:121" ht="9.9499999999999993" customHeight="1">
      <c r="A30" s="1623"/>
      <c r="B30" s="1240"/>
      <c r="C30" s="1240"/>
      <c r="D30" s="1240"/>
      <c r="E30" s="1240"/>
      <c r="F30" s="1241"/>
      <c r="G30" s="1205"/>
      <c r="H30" s="1190"/>
      <c r="I30" s="1190"/>
      <c r="J30" s="1190"/>
      <c r="K30" s="1190"/>
      <c r="L30" s="1190"/>
      <c r="M30" s="1190"/>
      <c r="N30" s="1190"/>
      <c r="O30" s="1191"/>
      <c r="P30" s="1205"/>
      <c r="Q30" s="1190"/>
      <c r="R30" s="1190"/>
      <c r="S30" s="1190"/>
      <c r="T30" s="1190"/>
      <c r="U30" s="1190"/>
      <c r="V30" s="1190"/>
      <c r="W30" s="1190"/>
      <c r="X30" s="1750"/>
      <c r="Y30" s="1189"/>
      <c r="Z30" s="1190"/>
      <c r="AA30" s="1190"/>
      <c r="AB30" s="1190"/>
      <c r="AC30" s="1190"/>
      <c r="AD30" s="1190"/>
      <c r="AE30" s="1190"/>
      <c r="AF30" s="1190"/>
      <c r="AG30" s="1191"/>
      <c r="AH30" s="1228"/>
      <c r="AI30" s="1193"/>
      <c r="AJ30" s="1768"/>
      <c r="AK30" s="1768"/>
      <c r="AL30" s="1768"/>
      <c r="AM30" s="1768"/>
      <c r="AN30" s="1768"/>
      <c r="AO30" s="1768"/>
      <c r="AP30" s="1769"/>
      <c r="AU30" s="277"/>
      <c r="AV30" s="277"/>
      <c r="AW30" s="277"/>
      <c r="AX30" s="276"/>
      <c r="AY30" s="276"/>
      <c r="AZ30" s="276"/>
      <c r="BK30" s="1747"/>
      <c r="BL30" s="1748"/>
      <c r="BM30" s="1748"/>
      <c r="BN30" s="1748"/>
      <c r="BO30" s="1748"/>
      <c r="BP30" s="1748"/>
      <c r="BQ30" s="1748"/>
      <c r="BR30" s="1748"/>
      <c r="BS30" s="1748"/>
      <c r="BT30" s="1748"/>
      <c r="BU30" s="1748"/>
      <c r="BV30" s="1748"/>
      <c r="BW30" s="1748"/>
      <c r="BX30" s="1376" t="s">
        <v>822</v>
      </c>
      <c r="BY30" s="1376"/>
      <c r="BZ30" s="1376"/>
      <c r="CA30" s="1377"/>
      <c r="CB30" s="1712" t="str">
        <f>IF(OR(設備データ入力シート!E105="",設備データ入力シート!E106=""),"",IF(設備データ入力シート!G105="ＯＫ",設備データ入力シート!E106,""))</f>
        <v/>
      </c>
      <c r="CC30" s="1713"/>
      <c r="CD30" s="1713"/>
      <c r="CE30" s="1713"/>
      <c r="CF30" s="1713"/>
      <c r="CG30" s="1713"/>
      <c r="CH30" s="1713"/>
      <c r="CI30" s="1713"/>
      <c r="CJ30" s="1713"/>
      <c r="CK30" s="1713"/>
      <c r="CL30" s="1713"/>
      <c r="CM30" s="1713"/>
      <c r="CN30" s="1713"/>
      <c r="CO30" s="1714"/>
      <c r="CP30" s="1712" t="str">
        <f>IF(OR(設備データ入力シート!E125="",設備データ入力シート!E126=""),"",IF(設備データ入力シート!G125="ＯＫ",設備データ入力シート!E126,""))</f>
        <v/>
      </c>
      <c r="CQ30" s="1713"/>
      <c r="CR30" s="1713"/>
      <c r="CS30" s="1713"/>
      <c r="CT30" s="1713"/>
      <c r="CU30" s="1713"/>
      <c r="CV30" s="1713"/>
      <c r="CW30" s="1713"/>
      <c r="CX30" s="1713"/>
      <c r="CY30" s="1713"/>
      <c r="CZ30" s="1713"/>
      <c r="DA30" s="1713"/>
      <c r="DB30" s="1713"/>
      <c r="DC30" s="1714"/>
      <c r="DD30" s="1712" t="str">
        <f>IF(OR(設備データ入力シート!E145="",設備データ入力シート!E146=""),"",IF(設備データ入力シート!G145="ＯＫ",設備データ入力シート!E146,""))</f>
        <v/>
      </c>
      <c r="DE30" s="1713"/>
      <c r="DF30" s="1713"/>
      <c r="DG30" s="1713"/>
      <c r="DH30" s="1713"/>
      <c r="DI30" s="1713"/>
      <c r="DJ30" s="1713"/>
      <c r="DK30" s="1713"/>
      <c r="DL30" s="1713"/>
      <c r="DM30" s="1713"/>
      <c r="DN30" s="1713"/>
      <c r="DO30" s="1713"/>
      <c r="DP30" s="1713"/>
      <c r="DQ30" s="1714"/>
    </row>
    <row r="31" spans="1:121" ht="9.9499999999999993" customHeight="1">
      <c r="A31" s="1623"/>
      <c r="B31" s="1240"/>
      <c r="C31" s="1240"/>
      <c r="D31" s="1240"/>
      <c r="E31" s="1240"/>
      <c r="F31" s="1241"/>
      <c r="G31" s="1205"/>
      <c r="H31" s="1190"/>
      <c r="I31" s="1190"/>
      <c r="J31" s="1190"/>
      <c r="K31" s="1190"/>
      <c r="L31" s="1190"/>
      <c r="M31" s="1190"/>
      <c r="N31" s="1190"/>
      <c r="O31" s="1191"/>
      <c r="P31" s="1205"/>
      <c r="Q31" s="1190"/>
      <c r="R31" s="1190"/>
      <c r="S31" s="1190"/>
      <c r="T31" s="1190"/>
      <c r="U31" s="1190"/>
      <c r="V31" s="1190"/>
      <c r="W31" s="1190"/>
      <c r="X31" s="1750"/>
      <c r="Y31" s="1189"/>
      <c r="Z31" s="1190"/>
      <c r="AA31" s="1190"/>
      <c r="AB31" s="1190"/>
      <c r="AC31" s="1190"/>
      <c r="AD31" s="1190"/>
      <c r="AE31" s="1190"/>
      <c r="AF31" s="1190"/>
      <c r="AG31" s="1191"/>
      <c r="AH31" s="1370" t="s">
        <v>823</v>
      </c>
      <c r="AI31" s="1370"/>
      <c r="AJ31" s="1370"/>
      <c r="AK31" s="1370"/>
      <c r="AL31" s="1370"/>
      <c r="AM31" s="1370"/>
      <c r="AN31" s="1370"/>
      <c r="AO31" s="1370"/>
      <c r="AP31" s="1371"/>
      <c r="AU31" s="277"/>
      <c r="AV31" s="277"/>
      <c r="AW31" s="277"/>
      <c r="AX31" s="276"/>
      <c r="AY31" s="277"/>
      <c r="AZ31" s="276"/>
      <c r="BA31" s="1616" t="s">
        <v>766</v>
      </c>
      <c r="BB31" s="1617"/>
      <c r="BC31" s="1617"/>
      <c r="BD31" s="1617"/>
      <c r="BE31" s="1617"/>
      <c r="BF31" s="1617"/>
      <c r="BG31" s="1617"/>
      <c r="BH31" s="1617"/>
      <c r="BI31" s="1618"/>
      <c r="BK31" s="1747"/>
      <c r="BL31" s="1748"/>
      <c r="BM31" s="1748"/>
      <c r="BN31" s="1748"/>
      <c r="BO31" s="1748"/>
      <c r="BP31" s="1748"/>
      <c r="BQ31" s="1748"/>
      <c r="BR31" s="1748"/>
      <c r="BS31" s="1748"/>
      <c r="BT31" s="1748"/>
      <c r="BU31" s="1748"/>
      <c r="BV31" s="1748"/>
      <c r="BW31" s="1748"/>
      <c r="BX31" s="1376"/>
      <c r="BY31" s="1376"/>
      <c r="BZ31" s="1376"/>
      <c r="CA31" s="1377"/>
      <c r="CB31" s="1778"/>
      <c r="CC31" s="1779"/>
      <c r="CD31" s="1779"/>
      <c r="CE31" s="1779"/>
      <c r="CF31" s="1779"/>
      <c r="CG31" s="1779"/>
      <c r="CH31" s="1779"/>
      <c r="CI31" s="1779"/>
      <c r="CJ31" s="1779"/>
      <c r="CK31" s="1779"/>
      <c r="CL31" s="1779"/>
      <c r="CM31" s="1779"/>
      <c r="CN31" s="1779"/>
      <c r="CO31" s="1780"/>
      <c r="CP31" s="1778"/>
      <c r="CQ31" s="1779"/>
      <c r="CR31" s="1779"/>
      <c r="CS31" s="1779"/>
      <c r="CT31" s="1779"/>
      <c r="CU31" s="1779"/>
      <c r="CV31" s="1779"/>
      <c r="CW31" s="1779"/>
      <c r="CX31" s="1779"/>
      <c r="CY31" s="1779"/>
      <c r="CZ31" s="1779"/>
      <c r="DA31" s="1779"/>
      <c r="DB31" s="1779"/>
      <c r="DC31" s="1780"/>
      <c r="DD31" s="1778"/>
      <c r="DE31" s="1779"/>
      <c r="DF31" s="1779"/>
      <c r="DG31" s="1779"/>
      <c r="DH31" s="1779"/>
      <c r="DI31" s="1779"/>
      <c r="DJ31" s="1779"/>
      <c r="DK31" s="1779"/>
      <c r="DL31" s="1779"/>
      <c r="DM31" s="1779"/>
      <c r="DN31" s="1779"/>
      <c r="DO31" s="1779"/>
      <c r="DP31" s="1779"/>
      <c r="DQ31" s="1780"/>
    </row>
    <row r="32" spans="1:121" ht="9.9499999999999993" customHeight="1">
      <c r="A32" s="1623"/>
      <c r="B32" s="1240"/>
      <c r="C32" s="1240"/>
      <c r="D32" s="1240"/>
      <c r="E32" s="1240"/>
      <c r="F32" s="1241"/>
      <c r="G32" s="1205"/>
      <c r="H32" s="1190"/>
      <c r="I32" s="1190"/>
      <c r="J32" s="1190"/>
      <c r="K32" s="1190"/>
      <c r="L32" s="1190"/>
      <c r="M32" s="1190"/>
      <c r="N32" s="1190"/>
      <c r="O32" s="1191"/>
      <c r="P32" s="1205"/>
      <c r="Q32" s="1190"/>
      <c r="R32" s="1190"/>
      <c r="S32" s="1190"/>
      <c r="T32" s="1190"/>
      <c r="U32" s="1190"/>
      <c r="V32" s="1190"/>
      <c r="W32" s="1190"/>
      <c r="X32" s="1750"/>
      <c r="Y32" s="1189"/>
      <c r="Z32" s="1190"/>
      <c r="AA32" s="1190"/>
      <c r="AB32" s="1190"/>
      <c r="AC32" s="1190"/>
      <c r="AD32" s="1190"/>
      <c r="AE32" s="1190"/>
      <c r="AF32" s="1190"/>
      <c r="AG32" s="1191"/>
      <c r="AH32" s="1638"/>
      <c r="AI32" s="1638"/>
      <c r="AJ32" s="1638"/>
      <c r="AK32" s="1638"/>
      <c r="AL32" s="1638"/>
      <c r="AM32" s="1638"/>
      <c r="AN32" s="1638"/>
      <c r="AO32" s="1638"/>
      <c r="AP32" s="1739"/>
      <c r="AU32" s="277"/>
      <c r="AV32" s="277"/>
      <c r="AW32" s="277"/>
      <c r="AX32" s="276"/>
      <c r="AY32" s="276"/>
      <c r="AZ32" s="276"/>
      <c r="BA32" s="1751"/>
      <c r="BB32" s="1752"/>
      <c r="BC32" s="1752"/>
      <c r="BD32" s="1752"/>
      <c r="BE32" s="1752"/>
      <c r="BF32" s="1752"/>
      <c r="BG32" s="1752"/>
      <c r="BH32" s="1752"/>
      <c r="BI32" s="1753"/>
      <c r="BK32" s="1747"/>
      <c r="BL32" s="1748"/>
      <c r="BM32" s="1748"/>
      <c r="BN32" s="1748"/>
      <c r="BO32" s="1748"/>
      <c r="BP32" s="1748"/>
      <c r="BQ32" s="1748"/>
      <c r="BR32" s="1748"/>
      <c r="BS32" s="1748"/>
      <c r="BT32" s="1748"/>
      <c r="BU32" s="1748"/>
      <c r="BV32" s="1748"/>
      <c r="BW32" s="1748"/>
      <c r="BX32" s="1376" t="s">
        <v>824</v>
      </c>
      <c r="BY32" s="1376"/>
      <c r="BZ32" s="1376"/>
      <c r="CA32" s="1377"/>
      <c r="CB32" s="1712" t="str">
        <f>IF(OR(設備データ入力シート!E107="",設備データ入力シート!E108=""),"",IF(設備データ入力シート!G107="ＯＫ",設備データ入力シート!E108,""))</f>
        <v/>
      </c>
      <c r="CC32" s="1713"/>
      <c r="CD32" s="1713"/>
      <c r="CE32" s="1713"/>
      <c r="CF32" s="1713"/>
      <c r="CG32" s="1713"/>
      <c r="CH32" s="1713"/>
      <c r="CI32" s="1713"/>
      <c r="CJ32" s="1713"/>
      <c r="CK32" s="1713"/>
      <c r="CL32" s="1713"/>
      <c r="CM32" s="1713"/>
      <c r="CN32" s="1713"/>
      <c r="CO32" s="1714"/>
      <c r="CP32" s="1712" t="str">
        <f>IF(OR(設備データ入力シート!E127="",設備データ入力シート!E128=""),"",IF(設備データ入力シート!G127="ＯＫ",設備データ入力シート!E128,""))</f>
        <v/>
      </c>
      <c r="CQ32" s="1713"/>
      <c r="CR32" s="1713"/>
      <c r="CS32" s="1713"/>
      <c r="CT32" s="1713"/>
      <c r="CU32" s="1713"/>
      <c r="CV32" s="1713"/>
      <c r="CW32" s="1713"/>
      <c r="CX32" s="1713"/>
      <c r="CY32" s="1713"/>
      <c r="CZ32" s="1713"/>
      <c r="DA32" s="1713"/>
      <c r="DB32" s="1713"/>
      <c r="DC32" s="1714"/>
      <c r="DD32" s="1712" t="str">
        <f>IF(OR(設備データ入力シート!E147="",設備データ入力シート!E148=""),"",IF(設備データ入力シート!G147="ＯＫ",設備データ入力シート!E148,""))</f>
        <v/>
      </c>
      <c r="DE32" s="1713"/>
      <c r="DF32" s="1713"/>
      <c r="DG32" s="1713"/>
      <c r="DH32" s="1713"/>
      <c r="DI32" s="1713"/>
      <c r="DJ32" s="1713"/>
      <c r="DK32" s="1713"/>
      <c r="DL32" s="1713"/>
      <c r="DM32" s="1713"/>
      <c r="DN32" s="1713"/>
      <c r="DO32" s="1713"/>
      <c r="DP32" s="1713"/>
      <c r="DQ32" s="1714"/>
    </row>
    <row r="33" spans="1:121" ht="9.9499999999999993" customHeight="1">
      <c r="A33" s="1623"/>
      <c r="B33" s="1240"/>
      <c r="C33" s="1240"/>
      <c r="D33" s="1240"/>
      <c r="E33" s="1240"/>
      <c r="F33" s="1241"/>
      <c r="G33" s="1205"/>
      <c r="H33" s="1190"/>
      <c r="I33" s="1190"/>
      <c r="J33" s="1190"/>
      <c r="K33" s="1190"/>
      <c r="L33" s="1190"/>
      <c r="M33" s="1190"/>
      <c r="N33" s="1190"/>
      <c r="O33" s="1191"/>
      <c r="P33" s="1205"/>
      <c r="Q33" s="1190"/>
      <c r="R33" s="1190"/>
      <c r="S33" s="1190"/>
      <c r="T33" s="1190"/>
      <c r="U33" s="1190"/>
      <c r="V33" s="1190"/>
      <c r="W33" s="1190"/>
      <c r="X33" s="1750"/>
      <c r="Y33" s="1189"/>
      <c r="Z33" s="1190"/>
      <c r="AA33" s="1190"/>
      <c r="AB33" s="1190"/>
      <c r="AC33" s="1190"/>
      <c r="AD33" s="1190"/>
      <c r="AE33" s="1190"/>
      <c r="AF33" s="1190"/>
      <c r="AG33" s="1191"/>
      <c r="AH33" s="1754" t="str">
        <f>IF(OR(G29="",設備データ入力シート!D46=""),"",設備データ入力シート!D46)</f>
        <v/>
      </c>
      <c r="AI33" s="1755"/>
      <c r="AJ33" s="1755"/>
      <c r="AK33" s="1755"/>
      <c r="AL33" s="1755"/>
      <c r="AM33" s="1755"/>
      <c r="AN33" s="1755"/>
      <c r="AO33" s="1755"/>
      <c r="AP33" s="1756"/>
      <c r="AU33" s="277"/>
      <c r="AV33" s="277"/>
      <c r="AW33" s="277"/>
      <c r="AX33" s="276"/>
      <c r="AY33" s="276"/>
      <c r="AZ33" s="276"/>
      <c r="BA33" s="1528" t="s">
        <v>825</v>
      </c>
      <c r="BB33" s="1529"/>
      <c r="BC33" s="1529"/>
      <c r="BD33" s="1529"/>
      <c r="BE33" s="1529"/>
      <c r="BF33" s="1529"/>
      <c r="BG33" s="1529"/>
      <c r="BH33" s="1529"/>
      <c r="BI33" s="1530"/>
      <c r="BK33" s="1747"/>
      <c r="BL33" s="1748"/>
      <c r="BM33" s="1748"/>
      <c r="BN33" s="1748"/>
      <c r="BO33" s="1748"/>
      <c r="BP33" s="1748"/>
      <c r="BQ33" s="1748"/>
      <c r="BR33" s="1748"/>
      <c r="BS33" s="1748"/>
      <c r="BT33" s="1748"/>
      <c r="BU33" s="1748"/>
      <c r="BV33" s="1748"/>
      <c r="BW33" s="1748"/>
      <c r="BX33" s="1376"/>
      <c r="BY33" s="1376"/>
      <c r="BZ33" s="1376"/>
      <c r="CA33" s="1377"/>
      <c r="CB33" s="1778"/>
      <c r="CC33" s="1779"/>
      <c r="CD33" s="1779"/>
      <c r="CE33" s="1779"/>
      <c r="CF33" s="1779"/>
      <c r="CG33" s="1779"/>
      <c r="CH33" s="1779"/>
      <c r="CI33" s="1779"/>
      <c r="CJ33" s="1779"/>
      <c r="CK33" s="1779"/>
      <c r="CL33" s="1779"/>
      <c r="CM33" s="1779"/>
      <c r="CN33" s="1779"/>
      <c r="CO33" s="1780"/>
      <c r="CP33" s="1778"/>
      <c r="CQ33" s="1779"/>
      <c r="CR33" s="1779"/>
      <c r="CS33" s="1779"/>
      <c r="CT33" s="1779"/>
      <c r="CU33" s="1779"/>
      <c r="CV33" s="1779"/>
      <c r="CW33" s="1779"/>
      <c r="CX33" s="1779"/>
      <c r="CY33" s="1779"/>
      <c r="CZ33" s="1779"/>
      <c r="DA33" s="1779"/>
      <c r="DB33" s="1779"/>
      <c r="DC33" s="1780"/>
      <c r="DD33" s="1778"/>
      <c r="DE33" s="1779"/>
      <c r="DF33" s="1779"/>
      <c r="DG33" s="1779"/>
      <c r="DH33" s="1779"/>
      <c r="DI33" s="1779"/>
      <c r="DJ33" s="1779"/>
      <c r="DK33" s="1779"/>
      <c r="DL33" s="1779"/>
      <c r="DM33" s="1779"/>
      <c r="DN33" s="1779"/>
      <c r="DO33" s="1779"/>
      <c r="DP33" s="1779"/>
      <c r="DQ33" s="1780"/>
    </row>
    <row r="34" spans="1:121" ht="9.9499999999999993" customHeight="1">
      <c r="A34" s="1623"/>
      <c r="B34" s="1240"/>
      <c r="C34" s="1240"/>
      <c r="D34" s="1240"/>
      <c r="E34" s="1240"/>
      <c r="F34" s="1241"/>
      <c r="G34" s="1205"/>
      <c r="H34" s="1190"/>
      <c r="I34" s="1190"/>
      <c r="J34" s="1190"/>
      <c r="K34" s="1190"/>
      <c r="L34" s="1190"/>
      <c r="M34" s="1190"/>
      <c r="N34" s="1190"/>
      <c r="O34" s="1191"/>
      <c r="P34" s="1205"/>
      <c r="Q34" s="1190"/>
      <c r="R34" s="1190"/>
      <c r="S34" s="1190"/>
      <c r="T34" s="1190"/>
      <c r="U34" s="1190"/>
      <c r="V34" s="1190"/>
      <c r="W34" s="1190"/>
      <c r="X34" s="1750"/>
      <c r="Y34" s="1189"/>
      <c r="Z34" s="1190"/>
      <c r="AA34" s="1190"/>
      <c r="AB34" s="1190"/>
      <c r="AC34" s="1190"/>
      <c r="AD34" s="1190"/>
      <c r="AE34" s="1190"/>
      <c r="AF34" s="1190"/>
      <c r="AG34" s="1191"/>
      <c r="AH34" s="1757"/>
      <c r="AI34" s="1758"/>
      <c r="AJ34" s="1758"/>
      <c r="AK34" s="1758"/>
      <c r="AL34" s="1758"/>
      <c r="AM34" s="1758"/>
      <c r="AN34" s="1758"/>
      <c r="AO34" s="1758"/>
      <c r="AP34" s="1759"/>
      <c r="AU34" s="277"/>
      <c r="AV34" s="277"/>
      <c r="AW34" s="277"/>
      <c r="AX34" s="276"/>
      <c r="AY34" s="276"/>
      <c r="AZ34" s="276"/>
      <c r="BA34" s="1531"/>
      <c r="BB34" s="1532"/>
      <c r="BC34" s="1532"/>
      <c r="BD34" s="1532"/>
      <c r="BE34" s="1532"/>
      <c r="BF34" s="1532"/>
      <c r="BG34" s="1532"/>
      <c r="BH34" s="1532"/>
      <c r="BI34" s="1533"/>
      <c r="BK34" s="1747"/>
      <c r="BL34" s="1748"/>
      <c r="BM34" s="1748"/>
      <c r="BN34" s="1748"/>
      <c r="BO34" s="1748"/>
      <c r="BP34" s="1748"/>
      <c r="BQ34" s="1748"/>
      <c r="BR34" s="1748"/>
      <c r="BS34" s="1748"/>
      <c r="BT34" s="1748"/>
      <c r="BU34" s="1748"/>
      <c r="BV34" s="1748"/>
      <c r="BW34" s="1748"/>
      <c r="BX34" s="1376" t="s">
        <v>826</v>
      </c>
      <c r="BY34" s="1376"/>
      <c r="BZ34" s="1376"/>
      <c r="CA34" s="1377"/>
      <c r="CB34" s="1712" t="str">
        <f>IF(OR(設備データ入力シート!E109="",設備データ入力シート!E110=""),"",IF(設備データ入力シート!G109="ＯＫ",設備データ入力シート!E110,""))</f>
        <v/>
      </c>
      <c r="CC34" s="1713"/>
      <c r="CD34" s="1713"/>
      <c r="CE34" s="1713"/>
      <c r="CF34" s="1713"/>
      <c r="CG34" s="1713"/>
      <c r="CH34" s="1713"/>
      <c r="CI34" s="1713"/>
      <c r="CJ34" s="1713"/>
      <c r="CK34" s="1713"/>
      <c r="CL34" s="1713"/>
      <c r="CM34" s="1713"/>
      <c r="CN34" s="1713"/>
      <c r="CO34" s="1714"/>
      <c r="CP34" s="1712" t="str">
        <f>IF(OR(設備データ入力シート!E129="",設備データ入力シート!E130=""),"",IF(設備データ入力シート!G129="ＯＫ",設備データ入力シート!E130,""))</f>
        <v/>
      </c>
      <c r="CQ34" s="1713"/>
      <c r="CR34" s="1713"/>
      <c r="CS34" s="1713"/>
      <c r="CT34" s="1713"/>
      <c r="CU34" s="1713"/>
      <c r="CV34" s="1713"/>
      <c r="CW34" s="1713"/>
      <c r="CX34" s="1713"/>
      <c r="CY34" s="1713"/>
      <c r="CZ34" s="1713"/>
      <c r="DA34" s="1713"/>
      <c r="DB34" s="1713"/>
      <c r="DC34" s="1714"/>
      <c r="DD34" s="1712" t="str">
        <f>IF(OR(設備データ入力シート!E149="",設備データ入力シート!E150=""),"",IF(設備データ入力シート!G149="ＯＫ",設備データ入力シート!E150,""))</f>
        <v/>
      </c>
      <c r="DE34" s="1713"/>
      <c r="DF34" s="1713"/>
      <c r="DG34" s="1713"/>
      <c r="DH34" s="1713"/>
      <c r="DI34" s="1713"/>
      <c r="DJ34" s="1713"/>
      <c r="DK34" s="1713"/>
      <c r="DL34" s="1713"/>
      <c r="DM34" s="1713"/>
      <c r="DN34" s="1713"/>
      <c r="DO34" s="1713"/>
      <c r="DP34" s="1713"/>
      <c r="DQ34" s="1714"/>
    </row>
    <row r="35" spans="1:121" ht="9.9499999999999993" customHeight="1">
      <c r="A35" s="1623"/>
      <c r="B35" s="1240"/>
      <c r="C35" s="1240"/>
      <c r="D35" s="1240"/>
      <c r="E35" s="1240"/>
      <c r="F35" s="1241"/>
      <c r="G35" s="1205"/>
      <c r="H35" s="1190"/>
      <c r="I35" s="1190"/>
      <c r="J35" s="1190"/>
      <c r="K35" s="1190"/>
      <c r="L35" s="1190"/>
      <c r="M35" s="1190"/>
      <c r="N35" s="1190"/>
      <c r="O35" s="1191"/>
      <c r="P35" s="1205"/>
      <c r="Q35" s="1190"/>
      <c r="R35" s="1190"/>
      <c r="S35" s="1190"/>
      <c r="T35" s="1190"/>
      <c r="U35" s="1190"/>
      <c r="V35" s="1190"/>
      <c r="W35" s="1190"/>
      <c r="X35" s="1750"/>
      <c r="Y35" s="1189"/>
      <c r="Z35" s="1190"/>
      <c r="AA35" s="1190"/>
      <c r="AB35" s="1190"/>
      <c r="AC35" s="1190"/>
      <c r="AD35" s="1190"/>
      <c r="AE35" s="1190"/>
      <c r="AF35" s="1190"/>
      <c r="AG35" s="1191"/>
      <c r="AH35" s="1370" t="s">
        <v>827</v>
      </c>
      <c r="AI35" s="1370"/>
      <c r="AJ35" s="1370"/>
      <c r="AK35" s="1370"/>
      <c r="AL35" s="1370"/>
      <c r="AM35" s="1370"/>
      <c r="AN35" s="1370"/>
      <c r="AO35" s="1370"/>
      <c r="AP35" s="1371"/>
      <c r="AU35" s="277"/>
      <c r="AV35" s="277"/>
      <c r="AW35" s="277"/>
      <c r="AX35" s="277"/>
      <c r="AY35" s="277"/>
      <c r="AZ35" s="277"/>
      <c r="BA35" s="1760" t="s">
        <v>828</v>
      </c>
      <c r="BB35" s="1761"/>
      <c r="BC35" s="1761"/>
      <c r="BD35" s="1761"/>
      <c r="BE35" s="1761"/>
      <c r="BF35" s="1761"/>
      <c r="BG35" s="1761"/>
      <c r="BH35" s="1761"/>
      <c r="BI35" s="1762"/>
      <c r="BK35" s="1747"/>
      <c r="BL35" s="1748"/>
      <c r="BM35" s="1748"/>
      <c r="BN35" s="1748"/>
      <c r="BO35" s="1748"/>
      <c r="BP35" s="1748"/>
      <c r="BQ35" s="1748"/>
      <c r="BR35" s="1748"/>
      <c r="BS35" s="1748"/>
      <c r="BT35" s="1748"/>
      <c r="BU35" s="1748"/>
      <c r="BV35" s="1748"/>
      <c r="BW35" s="1748"/>
      <c r="BX35" s="1376"/>
      <c r="BY35" s="1376"/>
      <c r="BZ35" s="1376"/>
      <c r="CA35" s="1377"/>
      <c r="CB35" s="1715"/>
      <c r="CC35" s="1716"/>
      <c r="CD35" s="1716"/>
      <c r="CE35" s="1716"/>
      <c r="CF35" s="1716"/>
      <c r="CG35" s="1716"/>
      <c r="CH35" s="1716"/>
      <c r="CI35" s="1716"/>
      <c r="CJ35" s="1716"/>
      <c r="CK35" s="1716"/>
      <c r="CL35" s="1716"/>
      <c r="CM35" s="1716"/>
      <c r="CN35" s="1716"/>
      <c r="CO35" s="1717"/>
      <c r="CP35" s="1715"/>
      <c r="CQ35" s="1716"/>
      <c r="CR35" s="1716"/>
      <c r="CS35" s="1716"/>
      <c r="CT35" s="1716"/>
      <c r="CU35" s="1716"/>
      <c r="CV35" s="1716"/>
      <c r="CW35" s="1716"/>
      <c r="CX35" s="1716"/>
      <c r="CY35" s="1716"/>
      <c r="CZ35" s="1716"/>
      <c r="DA35" s="1716"/>
      <c r="DB35" s="1716"/>
      <c r="DC35" s="1717"/>
      <c r="DD35" s="1715"/>
      <c r="DE35" s="1716"/>
      <c r="DF35" s="1716"/>
      <c r="DG35" s="1716"/>
      <c r="DH35" s="1716"/>
      <c r="DI35" s="1716"/>
      <c r="DJ35" s="1716"/>
      <c r="DK35" s="1716"/>
      <c r="DL35" s="1716"/>
      <c r="DM35" s="1716"/>
      <c r="DN35" s="1716"/>
      <c r="DO35" s="1716"/>
      <c r="DP35" s="1716"/>
      <c r="DQ35" s="1717"/>
    </row>
    <row r="36" spans="1:121" ht="9.9499999999999993" customHeight="1">
      <c r="A36" s="1623"/>
      <c r="B36" s="1240"/>
      <c r="C36" s="1240"/>
      <c r="D36" s="1240"/>
      <c r="E36" s="1240"/>
      <c r="F36" s="1241"/>
      <c r="G36" s="1206"/>
      <c r="H36" s="1207"/>
      <c r="I36" s="1207"/>
      <c r="J36" s="1207"/>
      <c r="K36" s="1207"/>
      <c r="L36" s="1207"/>
      <c r="M36" s="1207"/>
      <c r="N36" s="1207"/>
      <c r="O36" s="1235"/>
      <c r="P36" s="1206"/>
      <c r="Q36" s="1207"/>
      <c r="R36" s="1207"/>
      <c r="S36" s="1207"/>
      <c r="T36" s="1207"/>
      <c r="U36" s="1207"/>
      <c r="V36" s="1207"/>
      <c r="W36" s="1207"/>
      <c r="X36" s="1334"/>
      <c r="Y36" s="1513"/>
      <c r="Z36" s="1207"/>
      <c r="AA36" s="1207"/>
      <c r="AB36" s="1207"/>
      <c r="AC36" s="1207"/>
      <c r="AD36" s="1207"/>
      <c r="AE36" s="1207"/>
      <c r="AF36" s="1207"/>
      <c r="AG36" s="1235"/>
      <c r="AH36" s="1638"/>
      <c r="AI36" s="1638"/>
      <c r="AJ36" s="1638"/>
      <c r="AK36" s="1638"/>
      <c r="AL36" s="1638"/>
      <c r="AM36" s="1638"/>
      <c r="AN36" s="1638"/>
      <c r="AO36" s="1638"/>
      <c r="AP36" s="1739"/>
      <c r="AU36" s="277"/>
      <c r="AV36" s="277"/>
      <c r="AW36" s="277"/>
      <c r="AX36" s="277"/>
      <c r="AY36" s="277"/>
      <c r="AZ36" s="277"/>
      <c r="BA36" s="1763"/>
      <c r="BB36" s="1764"/>
      <c r="BC36" s="1764"/>
      <c r="BD36" s="1764"/>
      <c r="BE36" s="1764"/>
      <c r="BF36" s="1764"/>
      <c r="BG36" s="1764"/>
      <c r="BH36" s="1764"/>
      <c r="BI36" s="1765"/>
      <c r="BK36" s="1438" t="s">
        <v>829</v>
      </c>
      <c r="BL36" s="1376"/>
      <c r="BM36" s="1376"/>
      <c r="BN36" s="1376"/>
      <c r="BO36" s="1376"/>
      <c r="BP36" s="1376"/>
      <c r="BQ36" s="1376"/>
      <c r="BR36" s="1376"/>
      <c r="BS36" s="1376"/>
      <c r="BT36" s="1376"/>
      <c r="BU36" s="1376"/>
      <c r="BV36" s="1376"/>
      <c r="BW36" s="1376"/>
      <c r="BX36" s="1376"/>
      <c r="BY36" s="1376"/>
      <c r="BZ36" s="1376"/>
      <c r="CA36" s="1377"/>
      <c r="CB36" s="1719" t="str">
        <f>IF(OR(設備データ入力シート!E111="",設備データ入力シート!E112=""),"",IF(設備データ入力シート!G111="ＯＫ",設備データ入力シート!E112,""))</f>
        <v/>
      </c>
      <c r="CC36" s="1720"/>
      <c r="CD36" s="1720"/>
      <c r="CE36" s="1720"/>
      <c r="CF36" s="1720"/>
      <c r="CG36" s="1720"/>
      <c r="CH36" s="1720"/>
      <c r="CI36" s="1721"/>
      <c r="CJ36" s="1437" t="s">
        <v>774</v>
      </c>
      <c r="CK36" s="1373"/>
      <c r="CL36" s="1373"/>
      <c r="CM36" s="1373"/>
      <c r="CN36" s="1373"/>
      <c r="CO36" s="1374"/>
      <c r="CP36" s="1719" t="str">
        <f>IF(OR(設備データ入力シート!E131="",設備データ入力シート!E132=""),"",IF(設備データ入力シート!G131="ＯＫ",設備データ入力シート!E132,""))</f>
        <v/>
      </c>
      <c r="CQ36" s="1720"/>
      <c r="CR36" s="1720"/>
      <c r="CS36" s="1720"/>
      <c r="CT36" s="1720"/>
      <c r="CU36" s="1720"/>
      <c r="CV36" s="1720"/>
      <c r="CW36" s="1721"/>
      <c r="CX36" s="1437" t="s">
        <v>774</v>
      </c>
      <c r="CY36" s="1373"/>
      <c r="CZ36" s="1373"/>
      <c r="DA36" s="1373"/>
      <c r="DB36" s="1373"/>
      <c r="DC36" s="1374"/>
      <c r="DD36" s="1719" t="str">
        <f>IF(OR(設備データ入力シート!E151="",設備データ入力シート!E152=""),"",IF(設備データ入力シート!G151="ＯＫ",設備データ入力シート!E152,""))</f>
        <v/>
      </c>
      <c r="DE36" s="1720"/>
      <c r="DF36" s="1720"/>
      <c r="DG36" s="1720"/>
      <c r="DH36" s="1720"/>
      <c r="DI36" s="1720"/>
      <c r="DJ36" s="1720"/>
      <c r="DK36" s="1721"/>
      <c r="DL36" s="1437" t="s">
        <v>774</v>
      </c>
      <c r="DM36" s="1373"/>
      <c r="DN36" s="1373"/>
      <c r="DO36" s="1373"/>
      <c r="DP36" s="1373"/>
      <c r="DQ36" s="1374"/>
    </row>
    <row r="37" spans="1:121" ht="9.9499999999999993" customHeight="1">
      <c r="A37" s="1623"/>
      <c r="B37" s="1240"/>
      <c r="C37" s="1240"/>
      <c r="D37" s="1240"/>
      <c r="E37" s="1240"/>
      <c r="F37" s="1241"/>
      <c r="G37" s="1725"/>
      <c r="H37" s="1726"/>
      <c r="I37" s="1726"/>
      <c r="J37" s="1726"/>
      <c r="K37" s="1726"/>
      <c r="L37" s="1726"/>
      <c r="M37" s="1726"/>
      <c r="N37" s="1726"/>
      <c r="O37" s="1726"/>
      <c r="P37" s="1726"/>
      <c r="Q37" s="1726"/>
      <c r="R37" s="1726"/>
      <c r="S37" s="1726"/>
      <c r="T37" s="1726"/>
      <c r="U37" s="1726"/>
      <c r="V37" s="1726"/>
      <c r="W37" s="1726"/>
      <c r="X37" s="1726"/>
      <c r="Y37" s="1726"/>
      <c r="Z37" s="1726"/>
      <c r="AA37" s="1726"/>
      <c r="AB37" s="1726"/>
      <c r="AC37" s="1726"/>
      <c r="AD37" s="1726"/>
      <c r="AE37" s="1726"/>
      <c r="AF37" s="1726"/>
      <c r="AG37" s="1727"/>
      <c r="AH37" s="1731" t="str">
        <f>IF(OR(G29="",設備データ入力シート!D47=""),"",設備データ入力シート!D47)</f>
        <v/>
      </c>
      <c r="AI37" s="1732"/>
      <c r="AJ37" s="1732"/>
      <c r="AK37" s="1732"/>
      <c r="AL37" s="1732"/>
      <c r="AM37" s="1732"/>
      <c r="AN37" s="1732"/>
      <c r="AO37" s="1732"/>
      <c r="AP37" s="1733"/>
      <c r="BA37" s="1616" t="s">
        <v>830</v>
      </c>
      <c r="BB37" s="1617"/>
      <c r="BC37" s="1617"/>
      <c r="BD37" s="1617"/>
      <c r="BE37" s="1617"/>
      <c r="BF37" s="1617"/>
      <c r="BG37" s="1617"/>
      <c r="BH37" s="1617"/>
      <c r="BI37" s="1618"/>
      <c r="BK37" s="1438"/>
      <c r="BL37" s="1376"/>
      <c r="BM37" s="1376"/>
      <c r="BN37" s="1376"/>
      <c r="BO37" s="1376"/>
      <c r="BP37" s="1376"/>
      <c r="BQ37" s="1376"/>
      <c r="BR37" s="1376"/>
      <c r="BS37" s="1376"/>
      <c r="BT37" s="1376"/>
      <c r="BU37" s="1376"/>
      <c r="BV37" s="1376"/>
      <c r="BW37" s="1376"/>
      <c r="BX37" s="1376"/>
      <c r="BY37" s="1376"/>
      <c r="BZ37" s="1376"/>
      <c r="CA37" s="1377"/>
      <c r="CB37" s="1722"/>
      <c r="CC37" s="1723"/>
      <c r="CD37" s="1723"/>
      <c r="CE37" s="1723"/>
      <c r="CF37" s="1723"/>
      <c r="CG37" s="1723"/>
      <c r="CH37" s="1723"/>
      <c r="CI37" s="1724"/>
      <c r="CJ37" s="1438"/>
      <c r="CK37" s="1376"/>
      <c r="CL37" s="1376"/>
      <c r="CM37" s="1376"/>
      <c r="CN37" s="1376"/>
      <c r="CO37" s="1377"/>
      <c r="CP37" s="1722"/>
      <c r="CQ37" s="1723"/>
      <c r="CR37" s="1723"/>
      <c r="CS37" s="1723"/>
      <c r="CT37" s="1723"/>
      <c r="CU37" s="1723"/>
      <c r="CV37" s="1723"/>
      <c r="CW37" s="1724"/>
      <c r="CX37" s="1438"/>
      <c r="CY37" s="1376"/>
      <c r="CZ37" s="1376"/>
      <c r="DA37" s="1376"/>
      <c r="DB37" s="1376"/>
      <c r="DC37" s="1377"/>
      <c r="DD37" s="1722"/>
      <c r="DE37" s="1723"/>
      <c r="DF37" s="1723"/>
      <c r="DG37" s="1723"/>
      <c r="DH37" s="1723"/>
      <c r="DI37" s="1723"/>
      <c r="DJ37" s="1723"/>
      <c r="DK37" s="1724"/>
      <c r="DL37" s="1438"/>
      <c r="DM37" s="1376"/>
      <c r="DN37" s="1376"/>
      <c r="DO37" s="1376"/>
      <c r="DP37" s="1376"/>
      <c r="DQ37" s="1377"/>
    </row>
    <row r="38" spans="1:121" ht="9.9499999999999993" customHeight="1" thickBot="1">
      <c r="A38" s="1624"/>
      <c r="B38" s="1625"/>
      <c r="C38" s="1625"/>
      <c r="D38" s="1625"/>
      <c r="E38" s="1625"/>
      <c r="F38" s="1626"/>
      <c r="G38" s="1728"/>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c r="AD38" s="1729"/>
      <c r="AE38" s="1729"/>
      <c r="AF38" s="1729"/>
      <c r="AG38" s="1730"/>
      <c r="AH38" s="1734"/>
      <c r="AI38" s="1735"/>
      <c r="AJ38" s="1735"/>
      <c r="AK38" s="1735"/>
      <c r="AL38" s="1735"/>
      <c r="AM38" s="1735"/>
      <c r="AN38" s="1735"/>
      <c r="AO38" s="1735"/>
      <c r="AP38" s="1736"/>
      <c r="BA38" s="1493"/>
      <c r="BB38" s="1494"/>
      <c r="BC38" s="1494"/>
      <c r="BD38" s="1494"/>
      <c r="BE38" s="1494"/>
      <c r="BF38" s="1494"/>
      <c r="BG38" s="1494"/>
      <c r="BH38" s="1494"/>
      <c r="BI38" s="1504"/>
      <c r="BK38" s="1438" t="s">
        <v>721</v>
      </c>
      <c r="BL38" s="1376"/>
      <c r="BM38" s="1376"/>
      <c r="BN38" s="1376"/>
      <c r="BO38" s="1376"/>
      <c r="BP38" s="1376"/>
      <c r="BQ38" s="1376"/>
      <c r="BR38" s="1376"/>
      <c r="BS38" s="1376"/>
      <c r="BT38" s="1376"/>
      <c r="BU38" s="1376"/>
      <c r="BV38" s="1376"/>
      <c r="BW38" s="1376"/>
      <c r="BX38" s="1376"/>
      <c r="BY38" s="1376"/>
      <c r="BZ38" s="1376"/>
      <c r="CA38" s="1377"/>
      <c r="CB38" s="1702" t="str">
        <f>IF(OR(設備データ入力シート!E113="",設備データ入力シート!E114=""),"",IF(設備データ入力シート!G113="ＯＫ",設備データ入力シート!E114,""))</f>
        <v/>
      </c>
      <c r="CC38" s="1703"/>
      <c r="CD38" s="1703"/>
      <c r="CE38" s="1703"/>
      <c r="CF38" s="1703"/>
      <c r="CG38" s="1704"/>
      <c r="CH38" s="1708"/>
      <c r="CI38" s="1709"/>
      <c r="CJ38" s="1251" t="s">
        <v>831</v>
      </c>
      <c r="CK38" s="1187"/>
      <c r="CL38" s="1187" t="str">
        <f>設備データ入力シート!E162</f>
        <v/>
      </c>
      <c r="CM38" s="1187"/>
      <c r="CN38" s="1187"/>
      <c r="CO38" s="1188"/>
      <c r="CP38" s="1702" t="str">
        <f>IF(OR(設備データ入力シート!E133="",設備データ入力シート!E134=""),"",IF(設備データ入力シート!G133="ＯＫ",設備データ入力シート!E134,""))</f>
        <v/>
      </c>
      <c r="CQ38" s="1703"/>
      <c r="CR38" s="1703"/>
      <c r="CS38" s="1703"/>
      <c r="CT38" s="1703"/>
      <c r="CU38" s="1704"/>
      <c r="CV38" s="1708"/>
      <c r="CW38" s="1709"/>
      <c r="CX38" s="1251" t="s">
        <v>831</v>
      </c>
      <c r="CY38" s="1187"/>
      <c r="CZ38" s="1187"/>
      <c r="DA38" s="1187"/>
      <c r="DB38" s="1187"/>
      <c r="DC38" s="1188"/>
      <c r="DD38" s="1702" t="str">
        <f>IF(OR(設備データ入力シート!E153="",設備データ入力シート!E154=""),"",IF(設備データ入力シート!G153="ＯＫ",設備データ入力シート!E154,""))</f>
        <v/>
      </c>
      <c r="DE38" s="1703"/>
      <c r="DF38" s="1703"/>
      <c r="DG38" s="1703"/>
      <c r="DH38" s="1703"/>
      <c r="DI38" s="1704"/>
      <c r="DJ38" s="1708"/>
      <c r="DK38" s="1709"/>
      <c r="DL38" s="1251" t="s">
        <v>831</v>
      </c>
      <c r="DM38" s="1187"/>
      <c r="DN38" s="1187"/>
      <c r="DO38" s="1187"/>
      <c r="DP38" s="1187"/>
      <c r="DQ38" s="1188"/>
    </row>
    <row r="39" spans="1:121" ht="9.9499999999999993" customHeight="1">
      <c r="AV39" s="285"/>
      <c r="AW39" s="285"/>
      <c r="AX39" s="285"/>
      <c r="AY39" s="285"/>
      <c r="AZ39" s="285"/>
      <c r="BA39" s="1528" t="s">
        <v>832</v>
      </c>
      <c r="BB39" s="1529"/>
      <c r="BC39" s="1529"/>
      <c r="BD39" s="1529"/>
      <c r="BE39" s="1529"/>
      <c r="BF39" s="1529"/>
      <c r="BG39" s="1529"/>
      <c r="BH39" s="1529"/>
      <c r="BI39" s="1530"/>
      <c r="BK39" s="1737"/>
      <c r="BL39" s="1562"/>
      <c r="BM39" s="1562"/>
      <c r="BN39" s="1562"/>
      <c r="BO39" s="1562"/>
      <c r="BP39" s="1562"/>
      <c r="BQ39" s="1562"/>
      <c r="BR39" s="1562"/>
      <c r="BS39" s="1562"/>
      <c r="BT39" s="1562"/>
      <c r="BU39" s="1562"/>
      <c r="BV39" s="1562"/>
      <c r="BW39" s="1562"/>
      <c r="BX39" s="1562"/>
      <c r="BY39" s="1562"/>
      <c r="BZ39" s="1562"/>
      <c r="CA39" s="1738"/>
      <c r="CB39" s="1705"/>
      <c r="CC39" s="1706"/>
      <c r="CD39" s="1706"/>
      <c r="CE39" s="1706"/>
      <c r="CF39" s="1706"/>
      <c r="CG39" s="1707"/>
      <c r="CH39" s="1710"/>
      <c r="CI39" s="1711"/>
      <c r="CJ39" s="1228"/>
      <c r="CK39" s="1193"/>
      <c r="CL39" s="1193"/>
      <c r="CM39" s="1193"/>
      <c r="CN39" s="1193"/>
      <c r="CO39" s="1194"/>
      <c r="CP39" s="1705"/>
      <c r="CQ39" s="1706"/>
      <c r="CR39" s="1706"/>
      <c r="CS39" s="1706"/>
      <c r="CT39" s="1706"/>
      <c r="CU39" s="1707"/>
      <c r="CV39" s="1710"/>
      <c r="CW39" s="1711"/>
      <c r="CX39" s="1228"/>
      <c r="CY39" s="1193"/>
      <c r="CZ39" s="1193"/>
      <c r="DA39" s="1193"/>
      <c r="DB39" s="1193"/>
      <c r="DC39" s="1194"/>
      <c r="DD39" s="1705"/>
      <c r="DE39" s="1706"/>
      <c r="DF39" s="1706"/>
      <c r="DG39" s="1706"/>
      <c r="DH39" s="1706"/>
      <c r="DI39" s="1707"/>
      <c r="DJ39" s="1710"/>
      <c r="DK39" s="1711"/>
      <c r="DL39" s="1228"/>
      <c r="DM39" s="1193"/>
      <c r="DN39" s="1193"/>
      <c r="DO39" s="1193"/>
      <c r="DP39" s="1193"/>
      <c r="DQ39" s="1194"/>
    </row>
    <row r="40" spans="1:121" ht="9.9499999999999993" customHeight="1">
      <c r="A40" s="1365" t="s">
        <v>833</v>
      </c>
      <c r="B40" s="1365"/>
      <c r="C40" s="1365"/>
      <c r="D40" s="1365"/>
      <c r="E40" s="1365"/>
      <c r="F40" s="1365"/>
      <c r="G40" s="1229" t="s">
        <v>592</v>
      </c>
      <c r="H40" s="1227"/>
      <c r="I40" s="1227"/>
      <c r="J40" s="1227"/>
      <c r="K40" s="1227"/>
      <c r="L40" s="1227"/>
      <c r="M40" s="1227"/>
      <c r="N40" s="1227"/>
      <c r="O40" s="1227"/>
      <c r="P40" s="1230"/>
      <c r="Q40" s="1230"/>
      <c r="R40" s="1230"/>
      <c r="S40" s="1230"/>
      <c r="T40" s="1230"/>
      <c r="U40" s="1230"/>
      <c r="V40" s="1230"/>
      <c r="W40" s="1230"/>
      <c r="X40" s="1231"/>
      <c r="Y40" s="1227" t="s">
        <v>665</v>
      </c>
      <c r="Z40" s="1227"/>
      <c r="AA40" s="1227"/>
      <c r="AB40" s="1227"/>
      <c r="AC40" s="1227"/>
      <c r="AD40" s="1227"/>
      <c r="AE40" s="1227"/>
      <c r="AF40" s="1227"/>
      <c r="AG40" s="1234"/>
      <c r="AH40" s="1229" t="s">
        <v>316</v>
      </c>
      <c r="AI40" s="1227"/>
      <c r="AJ40" s="1227"/>
      <c r="AK40" s="1227"/>
      <c r="AL40" s="1227"/>
      <c r="AM40" s="1227"/>
      <c r="AN40" s="1227"/>
      <c r="AO40" s="1227"/>
      <c r="AP40" s="1234"/>
      <c r="AV40" s="285"/>
      <c r="AW40" s="285"/>
      <c r="AX40" s="285"/>
      <c r="AY40" s="285"/>
      <c r="AZ40" s="285"/>
      <c r="BA40" s="1531"/>
      <c r="BB40" s="1532"/>
      <c r="BC40" s="1532"/>
      <c r="BD40" s="1532"/>
      <c r="BE40" s="1532"/>
      <c r="BF40" s="1532"/>
      <c r="BG40" s="1532"/>
      <c r="BH40" s="1532"/>
      <c r="BI40" s="1533"/>
      <c r="BK40" s="1701" t="s">
        <v>686</v>
      </c>
      <c r="BL40" s="1701"/>
      <c r="BM40" s="1701"/>
      <c r="BN40" s="1701"/>
      <c r="BO40" s="1701" t="s">
        <v>834</v>
      </c>
      <c r="BP40" s="1701"/>
      <c r="BQ40" s="1701"/>
      <c r="BR40" s="1701"/>
      <c r="BS40" s="1701"/>
      <c r="BT40" s="1701"/>
      <c r="BU40" s="1701"/>
      <c r="BV40" s="1701"/>
      <c r="BW40" s="1701"/>
      <c r="BX40" s="1701" t="s">
        <v>835</v>
      </c>
      <c r="BY40" s="1701"/>
      <c r="BZ40" s="1701"/>
      <c r="CA40" s="1701"/>
      <c r="CB40" s="1701"/>
      <c r="CC40" s="1701"/>
      <c r="CD40" s="1701"/>
      <c r="CE40" s="1701"/>
      <c r="CF40" s="1701"/>
      <c r="CG40" s="1701" t="s">
        <v>836</v>
      </c>
      <c r="CH40" s="1701"/>
      <c r="CI40" s="1701"/>
      <c r="CJ40" s="1701"/>
      <c r="CK40" s="1701"/>
      <c r="CL40" s="1701"/>
      <c r="CM40" s="1701"/>
      <c r="CN40" s="1701"/>
      <c r="CO40" s="1701"/>
      <c r="CP40" s="1701" t="s">
        <v>837</v>
      </c>
      <c r="CQ40" s="1701"/>
      <c r="CR40" s="1701"/>
      <c r="CS40" s="1701"/>
      <c r="CT40" s="1701"/>
      <c r="CU40" s="1701"/>
      <c r="CV40" s="1701"/>
      <c r="CW40" s="1701"/>
      <c r="CX40" s="1718"/>
      <c r="CY40" s="1718"/>
      <c r="CZ40" s="1718"/>
      <c r="DA40" s="286"/>
      <c r="DB40" s="286"/>
      <c r="DC40" s="286"/>
      <c r="DD40" s="286"/>
      <c r="DE40" s="286"/>
      <c r="DF40" s="286"/>
      <c r="DG40" s="286"/>
      <c r="DH40" s="287"/>
      <c r="DI40" s="287"/>
      <c r="DJ40" s="287"/>
      <c r="DK40" s="287"/>
      <c r="DL40" s="287"/>
      <c r="DM40" s="287"/>
      <c r="DN40" s="287"/>
      <c r="DO40" s="287"/>
      <c r="DP40" s="287"/>
      <c r="DQ40" s="287"/>
    </row>
    <row r="41" spans="1:121" ht="9.9499999999999993" customHeight="1">
      <c r="A41" s="1365"/>
      <c r="B41" s="1365"/>
      <c r="C41" s="1365"/>
      <c r="D41" s="1365"/>
      <c r="E41" s="1365"/>
      <c r="F41" s="1365"/>
      <c r="G41" s="1206"/>
      <c r="H41" s="1207"/>
      <c r="I41" s="1207"/>
      <c r="J41" s="1207"/>
      <c r="K41" s="1207"/>
      <c r="L41" s="1207"/>
      <c r="M41" s="1207"/>
      <c r="N41" s="1207"/>
      <c r="O41" s="1207"/>
      <c r="P41" s="1232"/>
      <c r="Q41" s="1232"/>
      <c r="R41" s="1232"/>
      <c r="S41" s="1232"/>
      <c r="T41" s="1232"/>
      <c r="U41" s="1232"/>
      <c r="V41" s="1232"/>
      <c r="W41" s="1232"/>
      <c r="X41" s="1233"/>
      <c r="Y41" s="1207"/>
      <c r="Z41" s="1207"/>
      <c r="AA41" s="1207"/>
      <c r="AB41" s="1207"/>
      <c r="AC41" s="1207"/>
      <c r="AD41" s="1207"/>
      <c r="AE41" s="1207"/>
      <c r="AF41" s="1207"/>
      <c r="AG41" s="1235"/>
      <c r="AH41" s="1206"/>
      <c r="AI41" s="1207"/>
      <c r="AJ41" s="1207"/>
      <c r="AK41" s="1207"/>
      <c r="AL41" s="1207"/>
      <c r="AM41" s="1207"/>
      <c r="AN41" s="1207"/>
      <c r="AO41" s="1207"/>
      <c r="AP41" s="1235"/>
      <c r="AV41" s="285"/>
      <c r="AW41" s="285"/>
      <c r="AX41" s="285"/>
      <c r="AY41" s="285"/>
      <c r="AZ41" s="285"/>
      <c r="BA41" s="1528" t="s">
        <v>838</v>
      </c>
      <c r="BB41" s="1529"/>
      <c r="BC41" s="1529"/>
      <c r="BD41" s="1529"/>
      <c r="BE41" s="1529"/>
      <c r="BF41" s="1529"/>
      <c r="BG41" s="1529"/>
      <c r="BH41" s="1529"/>
      <c r="BI41" s="1530"/>
      <c r="BK41" s="1701"/>
      <c r="BL41" s="1701"/>
      <c r="BM41" s="1701"/>
      <c r="BN41" s="1701"/>
      <c r="BO41" s="1701"/>
      <c r="BP41" s="1701"/>
      <c r="BQ41" s="1701"/>
      <c r="BR41" s="1701"/>
      <c r="BS41" s="1701"/>
      <c r="BT41" s="1701"/>
      <c r="BU41" s="1701"/>
      <c r="BV41" s="1701"/>
      <c r="BW41" s="1701"/>
      <c r="BX41" s="1701"/>
      <c r="BY41" s="1701"/>
      <c r="BZ41" s="1701"/>
      <c r="CA41" s="1701"/>
      <c r="CB41" s="1701"/>
      <c r="CC41" s="1701"/>
      <c r="CD41" s="1701"/>
      <c r="CE41" s="1701"/>
      <c r="CF41" s="1701"/>
      <c r="CG41" s="1701"/>
      <c r="CH41" s="1701"/>
      <c r="CI41" s="1701"/>
      <c r="CJ41" s="1701"/>
      <c r="CK41" s="1701"/>
      <c r="CL41" s="1701"/>
      <c r="CM41" s="1701"/>
      <c r="CN41" s="1701"/>
      <c r="CO41" s="1701"/>
      <c r="CP41" s="1701"/>
      <c r="CQ41" s="1701"/>
      <c r="CR41" s="1701"/>
      <c r="CS41" s="1701"/>
      <c r="CT41" s="1701"/>
      <c r="CU41" s="1701"/>
      <c r="CV41" s="1701"/>
      <c r="CW41" s="1701"/>
      <c r="CX41" s="1701"/>
      <c r="CY41" s="1701"/>
      <c r="CZ41" s="1701"/>
      <c r="DA41" s="286"/>
      <c r="DB41" s="1675" t="s">
        <v>839</v>
      </c>
      <c r="DC41" s="1676"/>
      <c r="DD41" s="1676"/>
      <c r="DE41" s="1676"/>
      <c r="DF41" s="1676"/>
      <c r="DG41" s="1676"/>
      <c r="DH41" s="1676"/>
      <c r="DI41" s="1677"/>
      <c r="DJ41" s="1675" t="s">
        <v>840</v>
      </c>
      <c r="DK41" s="1676"/>
      <c r="DL41" s="1676"/>
      <c r="DM41" s="1676"/>
      <c r="DN41" s="1676"/>
      <c r="DO41" s="1676"/>
      <c r="DP41" s="1676"/>
      <c r="DQ41" s="1677"/>
    </row>
    <row r="42" spans="1:121" ht="9.9499999999999993" customHeight="1">
      <c r="A42" s="1365"/>
      <c r="B42" s="1365"/>
      <c r="C42" s="1365"/>
      <c r="D42" s="1365"/>
      <c r="E42" s="1365"/>
      <c r="F42" s="1365"/>
      <c r="G42" s="1251" t="str">
        <f>IF(設備データ入力シート!D49&gt;=1,設備データ入力シート!D49,"")</f>
        <v/>
      </c>
      <c r="H42" s="1187"/>
      <c r="I42" s="1187"/>
      <c r="J42" s="1187"/>
      <c r="K42" s="1187"/>
      <c r="L42" s="1187"/>
      <c r="M42" s="1187"/>
      <c r="N42" s="1187"/>
      <c r="O42" s="1187"/>
      <c r="P42" s="1187"/>
      <c r="Q42" s="1187"/>
      <c r="R42" s="1187"/>
      <c r="S42" s="1187"/>
      <c r="T42" s="1187"/>
      <c r="U42" s="1187"/>
      <c r="V42" s="1187"/>
      <c r="W42" s="1187"/>
      <c r="X42" s="1188"/>
      <c r="Y42" s="1251" t="str">
        <f>IF(設備データ入力シート!D51&gt;=1,設備データ入力シート!D51,"")</f>
        <v/>
      </c>
      <c r="Z42" s="1187"/>
      <c r="AA42" s="1187"/>
      <c r="AB42" s="1187"/>
      <c r="AC42" s="1187"/>
      <c r="AD42" s="1187"/>
      <c r="AE42" s="1187"/>
      <c r="AF42" s="1187"/>
      <c r="AG42" s="1188"/>
      <c r="AH42" s="1252" t="str">
        <f>設備データ入力シート!D52&amp;設備データ入力シート!G52&amp;設備データ入力シート!H52&amp;設備データ入力シート!I52</f>
        <v>年月</v>
      </c>
      <c r="AI42" s="1253"/>
      <c r="AJ42" s="1253"/>
      <c r="AK42" s="1253"/>
      <c r="AL42" s="1253"/>
      <c r="AM42" s="1253"/>
      <c r="AN42" s="1253"/>
      <c r="AO42" s="1253"/>
      <c r="AP42" s="1254"/>
      <c r="AV42" s="285"/>
      <c r="AW42" s="285"/>
      <c r="AX42" s="285"/>
      <c r="AY42" s="285"/>
      <c r="AZ42" s="285"/>
      <c r="BA42" s="1531"/>
      <c r="BB42" s="1532"/>
      <c r="BC42" s="1532"/>
      <c r="BD42" s="1532"/>
      <c r="BE42" s="1532"/>
      <c r="BF42" s="1532"/>
      <c r="BG42" s="1532"/>
      <c r="BH42" s="1532"/>
      <c r="BI42" s="1533"/>
      <c r="BK42" s="1655" t="s">
        <v>820</v>
      </c>
      <c r="BL42" s="1655"/>
      <c r="BM42" s="1655"/>
      <c r="BN42" s="1655"/>
      <c r="BO42" s="1681" t="s">
        <v>841</v>
      </c>
      <c r="BP42" s="1682"/>
      <c r="BQ42" s="1682"/>
      <c r="BR42" s="1682"/>
      <c r="BS42" s="1682"/>
      <c r="BT42" s="1682"/>
      <c r="BU42" s="1682"/>
      <c r="BV42" s="1682"/>
      <c r="BW42" s="1683"/>
      <c r="BX42" s="1681" t="s">
        <v>842</v>
      </c>
      <c r="BY42" s="1682"/>
      <c r="BZ42" s="1682"/>
      <c r="CA42" s="1682"/>
      <c r="CB42" s="1682"/>
      <c r="CC42" s="1682"/>
      <c r="CD42" s="1682"/>
      <c r="CE42" s="1682"/>
      <c r="CF42" s="1683"/>
      <c r="CG42" s="1681" t="s">
        <v>843</v>
      </c>
      <c r="CH42" s="1682"/>
      <c r="CI42" s="1682"/>
      <c r="CJ42" s="1682"/>
      <c r="CK42" s="1682"/>
      <c r="CL42" s="1682"/>
      <c r="CM42" s="1682"/>
      <c r="CN42" s="1682"/>
      <c r="CO42" s="1683"/>
      <c r="CP42" s="1681" t="s">
        <v>844</v>
      </c>
      <c r="CQ42" s="1682"/>
      <c r="CR42" s="1682"/>
      <c r="CS42" s="1682"/>
      <c r="CT42" s="1682"/>
      <c r="CU42" s="1682"/>
      <c r="CV42" s="1682"/>
      <c r="CW42" s="1682"/>
      <c r="CX42" s="1682"/>
      <c r="CY42" s="1682"/>
      <c r="CZ42" s="1683"/>
      <c r="DA42" s="286"/>
      <c r="DB42" s="1678"/>
      <c r="DC42" s="1679"/>
      <c r="DD42" s="1679"/>
      <c r="DE42" s="1679"/>
      <c r="DF42" s="1679"/>
      <c r="DG42" s="1679"/>
      <c r="DH42" s="1679"/>
      <c r="DI42" s="1680"/>
      <c r="DJ42" s="1678"/>
      <c r="DK42" s="1679"/>
      <c r="DL42" s="1679"/>
      <c r="DM42" s="1679"/>
      <c r="DN42" s="1679"/>
      <c r="DO42" s="1679"/>
      <c r="DP42" s="1679"/>
      <c r="DQ42" s="1680"/>
    </row>
    <row r="43" spans="1:121" ht="9.9499999999999993" customHeight="1">
      <c r="A43" s="1365"/>
      <c r="B43" s="1365"/>
      <c r="C43" s="1365"/>
      <c r="D43" s="1365"/>
      <c r="E43" s="1365"/>
      <c r="F43" s="1365"/>
      <c r="G43" s="1205"/>
      <c r="H43" s="1190"/>
      <c r="I43" s="1190"/>
      <c r="J43" s="1190"/>
      <c r="K43" s="1190"/>
      <c r="L43" s="1190"/>
      <c r="M43" s="1190"/>
      <c r="N43" s="1190"/>
      <c r="O43" s="1190"/>
      <c r="P43" s="1190"/>
      <c r="Q43" s="1190"/>
      <c r="R43" s="1190"/>
      <c r="S43" s="1190"/>
      <c r="T43" s="1190"/>
      <c r="U43" s="1190"/>
      <c r="V43" s="1190"/>
      <c r="W43" s="1190"/>
      <c r="X43" s="1191"/>
      <c r="Y43" s="1205"/>
      <c r="Z43" s="1190"/>
      <c r="AA43" s="1190"/>
      <c r="AB43" s="1190"/>
      <c r="AC43" s="1190"/>
      <c r="AD43" s="1190"/>
      <c r="AE43" s="1190"/>
      <c r="AF43" s="1190"/>
      <c r="AG43" s="1191"/>
      <c r="AH43" s="1255"/>
      <c r="AI43" s="1256"/>
      <c r="AJ43" s="1256"/>
      <c r="AK43" s="1256"/>
      <c r="AL43" s="1256"/>
      <c r="AM43" s="1256"/>
      <c r="AN43" s="1256"/>
      <c r="AO43" s="1256"/>
      <c r="AP43" s="1257"/>
      <c r="BA43" s="1528" t="s">
        <v>845</v>
      </c>
      <c r="BB43" s="1529"/>
      <c r="BC43" s="1529"/>
      <c r="BD43" s="1529"/>
      <c r="BE43" s="1529"/>
      <c r="BF43" s="1529"/>
      <c r="BG43" s="1529"/>
      <c r="BH43" s="1529"/>
      <c r="BI43" s="1530"/>
      <c r="BK43" s="1655"/>
      <c r="BL43" s="1655"/>
      <c r="BM43" s="1655"/>
      <c r="BN43" s="1655"/>
      <c r="BO43" s="1684"/>
      <c r="BP43" s="1685"/>
      <c r="BQ43" s="1685"/>
      <c r="BR43" s="1685"/>
      <c r="BS43" s="1685"/>
      <c r="BT43" s="1685"/>
      <c r="BU43" s="1685"/>
      <c r="BV43" s="1685"/>
      <c r="BW43" s="1686"/>
      <c r="BX43" s="1684"/>
      <c r="BY43" s="1685"/>
      <c r="BZ43" s="1685"/>
      <c r="CA43" s="1685"/>
      <c r="CB43" s="1685"/>
      <c r="CC43" s="1685"/>
      <c r="CD43" s="1685"/>
      <c r="CE43" s="1685"/>
      <c r="CF43" s="1686"/>
      <c r="CG43" s="1684"/>
      <c r="CH43" s="1685"/>
      <c r="CI43" s="1685"/>
      <c r="CJ43" s="1685"/>
      <c r="CK43" s="1685"/>
      <c r="CL43" s="1685"/>
      <c r="CM43" s="1685"/>
      <c r="CN43" s="1685"/>
      <c r="CO43" s="1686"/>
      <c r="CP43" s="1684"/>
      <c r="CQ43" s="1685"/>
      <c r="CR43" s="1685"/>
      <c r="CS43" s="1685"/>
      <c r="CT43" s="1685"/>
      <c r="CU43" s="1685"/>
      <c r="CV43" s="1685"/>
      <c r="CW43" s="1685"/>
      <c r="CX43" s="1685"/>
      <c r="CY43" s="1685"/>
      <c r="CZ43" s="1686"/>
      <c r="DA43" s="286"/>
      <c r="DB43" s="1687" t="s">
        <v>846</v>
      </c>
      <c r="DC43" s="1600"/>
      <c r="DD43" s="1600"/>
      <c r="DE43" s="1600"/>
      <c r="DF43" s="1600"/>
      <c r="DG43" s="1600"/>
      <c r="DH43" s="1600"/>
      <c r="DI43" s="1601"/>
      <c r="DJ43" s="1688" t="s">
        <v>847</v>
      </c>
      <c r="DK43" s="1600"/>
      <c r="DL43" s="1600"/>
      <c r="DM43" s="1600"/>
      <c r="DN43" s="1600"/>
      <c r="DO43" s="1600"/>
      <c r="DP43" s="1600"/>
      <c r="DQ43" s="1601"/>
    </row>
    <row r="44" spans="1:121" ht="9.9499999999999993" customHeight="1">
      <c r="A44" s="1365"/>
      <c r="B44" s="1365"/>
      <c r="C44" s="1365"/>
      <c r="D44" s="1365"/>
      <c r="E44" s="1365"/>
      <c r="F44" s="1365"/>
      <c r="G44" s="1205"/>
      <c r="H44" s="1190"/>
      <c r="I44" s="1190"/>
      <c r="J44" s="1190"/>
      <c r="K44" s="1190"/>
      <c r="L44" s="1190"/>
      <c r="M44" s="1190"/>
      <c r="N44" s="1190"/>
      <c r="O44" s="1190"/>
      <c r="P44" s="1190"/>
      <c r="Q44" s="1190"/>
      <c r="R44" s="1190"/>
      <c r="S44" s="1190"/>
      <c r="T44" s="1190"/>
      <c r="U44" s="1190"/>
      <c r="V44" s="1190"/>
      <c r="W44" s="1190"/>
      <c r="X44" s="1191"/>
      <c r="Y44" s="1205"/>
      <c r="Z44" s="1190"/>
      <c r="AA44" s="1190"/>
      <c r="AB44" s="1190"/>
      <c r="AC44" s="1190"/>
      <c r="AD44" s="1190"/>
      <c r="AE44" s="1190"/>
      <c r="AF44" s="1190"/>
      <c r="AG44" s="1191"/>
      <c r="AH44" s="1255"/>
      <c r="AI44" s="1256"/>
      <c r="AJ44" s="1256"/>
      <c r="AK44" s="1256"/>
      <c r="AL44" s="1256"/>
      <c r="AM44" s="1256"/>
      <c r="AN44" s="1256"/>
      <c r="AO44" s="1256"/>
      <c r="AP44" s="1257"/>
      <c r="AV44" s="276"/>
      <c r="AW44" s="276"/>
      <c r="AX44" s="276"/>
      <c r="AY44" s="276"/>
      <c r="AZ44" s="276"/>
      <c r="BA44" s="1531"/>
      <c r="BB44" s="1532"/>
      <c r="BC44" s="1532"/>
      <c r="BD44" s="1532"/>
      <c r="BE44" s="1532"/>
      <c r="BF44" s="1532"/>
      <c r="BG44" s="1532"/>
      <c r="BH44" s="1532"/>
      <c r="BI44" s="1533"/>
      <c r="BK44" s="1655" t="s">
        <v>848</v>
      </c>
      <c r="BL44" s="1655"/>
      <c r="BM44" s="1655"/>
      <c r="BN44" s="1655"/>
      <c r="BO44" s="1657" t="s">
        <v>849</v>
      </c>
      <c r="BP44" s="1658"/>
      <c r="BQ44" s="1658"/>
      <c r="BR44" s="1658"/>
      <c r="BS44" s="1658"/>
      <c r="BT44" s="1658"/>
      <c r="BU44" s="1658"/>
      <c r="BV44" s="1658"/>
      <c r="BW44" s="1659"/>
      <c r="BX44" s="1657" t="s">
        <v>850</v>
      </c>
      <c r="BY44" s="1658"/>
      <c r="BZ44" s="1658"/>
      <c r="CA44" s="1658"/>
      <c r="CB44" s="1658"/>
      <c r="CC44" s="1658"/>
      <c r="CD44" s="1658"/>
      <c r="CE44" s="1658"/>
      <c r="CF44" s="1659"/>
      <c r="CG44" s="1657" t="s">
        <v>851</v>
      </c>
      <c r="CH44" s="1658"/>
      <c r="CI44" s="1658"/>
      <c r="CJ44" s="1658"/>
      <c r="CK44" s="1658"/>
      <c r="CL44" s="1658"/>
      <c r="CM44" s="1658"/>
      <c r="CN44" s="1658"/>
      <c r="CO44" s="1659"/>
      <c r="CP44" s="1657" t="s">
        <v>852</v>
      </c>
      <c r="CQ44" s="1658"/>
      <c r="CR44" s="1658"/>
      <c r="CS44" s="1658"/>
      <c r="CT44" s="1658"/>
      <c r="CU44" s="1658"/>
      <c r="CV44" s="1658"/>
      <c r="CW44" s="1658"/>
      <c r="CX44" s="1658"/>
      <c r="CY44" s="1658"/>
      <c r="CZ44" s="1659"/>
      <c r="DA44" s="286"/>
      <c r="DB44" s="1351"/>
      <c r="DC44" s="1650"/>
      <c r="DD44" s="1650"/>
      <c r="DE44" s="1650"/>
      <c r="DF44" s="1650"/>
      <c r="DG44" s="1650"/>
      <c r="DH44" s="1650"/>
      <c r="DI44" s="1651"/>
      <c r="DJ44" s="1351"/>
      <c r="DK44" s="1650"/>
      <c r="DL44" s="1650"/>
      <c r="DM44" s="1650"/>
      <c r="DN44" s="1650"/>
      <c r="DO44" s="1650"/>
      <c r="DP44" s="1650"/>
      <c r="DQ44" s="1651"/>
    </row>
    <row r="45" spans="1:121" ht="9.9499999999999993" customHeight="1">
      <c r="A45" s="1365"/>
      <c r="B45" s="1365"/>
      <c r="C45" s="1365"/>
      <c r="D45" s="1365"/>
      <c r="E45" s="1365"/>
      <c r="F45" s="1365"/>
      <c r="G45" s="1228"/>
      <c r="H45" s="1193"/>
      <c r="I45" s="1193"/>
      <c r="J45" s="1193"/>
      <c r="K45" s="1193"/>
      <c r="L45" s="1193"/>
      <c r="M45" s="1193"/>
      <c r="N45" s="1193"/>
      <c r="O45" s="1193"/>
      <c r="P45" s="1193"/>
      <c r="Q45" s="1193"/>
      <c r="R45" s="1193"/>
      <c r="S45" s="1193"/>
      <c r="T45" s="1193"/>
      <c r="U45" s="1193"/>
      <c r="V45" s="1193"/>
      <c r="W45" s="1193"/>
      <c r="X45" s="1194"/>
      <c r="Y45" s="1228"/>
      <c r="Z45" s="1193"/>
      <c r="AA45" s="1193"/>
      <c r="AB45" s="1193"/>
      <c r="AC45" s="1193"/>
      <c r="AD45" s="1193"/>
      <c r="AE45" s="1193"/>
      <c r="AF45" s="1193"/>
      <c r="AG45" s="1194"/>
      <c r="AH45" s="1258"/>
      <c r="AI45" s="1259"/>
      <c r="AJ45" s="1259"/>
      <c r="AK45" s="1259"/>
      <c r="AL45" s="1259"/>
      <c r="AM45" s="1259"/>
      <c r="AN45" s="1259"/>
      <c r="AO45" s="1259"/>
      <c r="AP45" s="1260"/>
      <c r="AV45" s="276"/>
      <c r="AW45" s="276"/>
      <c r="AX45" s="276"/>
      <c r="AY45" s="276"/>
      <c r="AZ45" s="276"/>
      <c r="BA45" s="1528" t="s">
        <v>853</v>
      </c>
      <c r="BB45" s="1529"/>
      <c r="BC45" s="1529"/>
      <c r="BD45" s="1529"/>
      <c r="BE45" s="1529"/>
      <c r="BF45" s="1529"/>
      <c r="BG45" s="1529"/>
      <c r="BH45" s="1529"/>
      <c r="BI45" s="1530"/>
      <c r="BK45" s="1655"/>
      <c r="BL45" s="1655"/>
      <c r="BM45" s="1655"/>
      <c r="BN45" s="1655"/>
      <c r="BO45" s="1684"/>
      <c r="BP45" s="1685"/>
      <c r="BQ45" s="1685"/>
      <c r="BR45" s="1685"/>
      <c r="BS45" s="1685"/>
      <c r="BT45" s="1685"/>
      <c r="BU45" s="1685"/>
      <c r="BV45" s="1685"/>
      <c r="BW45" s="1686"/>
      <c r="BX45" s="1684"/>
      <c r="BY45" s="1685"/>
      <c r="BZ45" s="1685"/>
      <c r="CA45" s="1685"/>
      <c r="CB45" s="1685"/>
      <c r="CC45" s="1685"/>
      <c r="CD45" s="1685"/>
      <c r="CE45" s="1685"/>
      <c r="CF45" s="1686"/>
      <c r="CG45" s="1684"/>
      <c r="CH45" s="1685"/>
      <c r="CI45" s="1685"/>
      <c r="CJ45" s="1685"/>
      <c r="CK45" s="1685"/>
      <c r="CL45" s="1685"/>
      <c r="CM45" s="1685"/>
      <c r="CN45" s="1685"/>
      <c r="CO45" s="1686"/>
      <c r="CP45" s="1684"/>
      <c r="CQ45" s="1685"/>
      <c r="CR45" s="1685"/>
      <c r="CS45" s="1685"/>
      <c r="CT45" s="1685"/>
      <c r="CU45" s="1685"/>
      <c r="CV45" s="1685"/>
      <c r="CW45" s="1685"/>
      <c r="CX45" s="1685"/>
      <c r="CY45" s="1685"/>
      <c r="CZ45" s="1686"/>
      <c r="DA45" s="286"/>
      <c r="DB45" s="1351"/>
      <c r="DC45" s="1650"/>
      <c r="DD45" s="1650"/>
      <c r="DE45" s="1650"/>
      <c r="DF45" s="1650"/>
      <c r="DG45" s="1650"/>
      <c r="DH45" s="1650"/>
      <c r="DI45" s="1651"/>
      <c r="DJ45" s="1689"/>
      <c r="DK45" s="1690"/>
      <c r="DL45" s="1690"/>
      <c r="DM45" s="1690"/>
      <c r="DN45" s="1690"/>
      <c r="DO45" s="1690"/>
      <c r="DP45" s="1690"/>
      <c r="DQ45" s="1691"/>
    </row>
    <row r="46" spans="1:121" ht="9.9499999999999993" customHeight="1">
      <c r="AZ46" s="288"/>
      <c r="BA46" s="1531"/>
      <c r="BB46" s="1532"/>
      <c r="BC46" s="1532"/>
      <c r="BD46" s="1532"/>
      <c r="BE46" s="1532"/>
      <c r="BF46" s="1532"/>
      <c r="BG46" s="1532"/>
      <c r="BH46" s="1532"/>
      <c r="BI46" s="1533"/>
      <c r="BK46" s="1655" t="s">
        <v>824</v>
      </c>
      <c r="BL46" s="1655"/>
      <c r="BM46" s="1655"/>
      <c r="BN46" s="1655"/>
      <c r="BO46" s="1657" t="s">
        <v>854</v>
      </c>
      <c r="BP46" s="1658"/>
      <c r="BQ46" s="1658"/>
      <c r="BR46" s="1658"/>
      <c r="BS46" s="1658"/>
      <c r="BT46" s="1658"/>
      <c r="BU46" s="1658"/>
      <c r="BV46" s="1658"/>
      <c r="BW46" s="1659"/>
      <c r="BX46" s="1657" t="s">
        <v>855</v>
      </c>
      <c r="BY46" s="1658"/>
      <c r="BZ46" s="1658"/>
      <c r="CA46" s="1658"/>
      <c r="CB46" s="1658"/>
      <c r="CC46" s="1658"/>
      <c r="CD46" s="1658"/>
      <c r="CE46" s="1658"/>
      <c r="CF46" s="1659"/>
      <c r="CG46" s="1657" t="s">
        <v>856</v>
      </c>
      <c r="CH46" s="1658"/>
      <c r="CI46" s="1658"/>
      <c r="CJ46" s="1658"/>
      <c r="CK46" s="1658"/>
      <c r="CL46" s="1658"/>
      <c r="CM46" s="1658"/>
      <c r="CN46" s="1658"/>
      <c r="CO46" s="1659"/>
      <c r="CP46" s="1657" t="s">
        <v>856</v>
      </c>
      <c r="CQ46" s="1658"/>
      <c r="CR46" s="1658"/>
      <c r="CS46" s="1658"/>
      <c r="CT46" s="1658"/>
      <c r="CU46" s="1658"/>
      <c r="CV46" s="1658"/>
      <c r="CW46" s="1658"/>
      <c r="CX46" s="1658"/>
      <c r="CY46" s="1658"/>
      <c r="CZ46" s="1659"/>
      <c r="DA46" s="286"/>
      <c r="DB46" s="1351"/>
      <c r="DC46" s="1650"/>
      <c r="DD46" s="1650"/>
      <c r="DE46" s="1650"/>
      <c r="DF46" s="1650"/>
      <c r="DG46" s="1650"/>
      <c r="DH46" s="1650"/>
      <c r="DI46" s="1651"/>
      <c r="DJ46" s="1692" t="s">
        <v>857</v>
      </c>
      <c r="DK46" s="1693"/>
      <c r="DL46" s="1693"/>
      <c r="DM46" s="1693"/>
      <c r="DN46" s="1693"/>
      <c r="DO46" s="1693"/>
      <c r="DP46" s="1693"/>
      <c r="DQ46" s="1694"/>
    </row>
    <row r="47" spans="1:121" ht="9.9499999999999993" customHeight="1">
      <c r="A47" s="1226" t="s">
        <v>858</v>
      </c>
      <c r="B47" s="1227"/>
      <c r="C47" s="1227"/>
      <c r="D47" s="1227"/>
      <c r="E47" s="1227"/>
      <c r="F47" s="1227"/>
      <c r="G47" s="1229" t="s">
        <v>592</v>
      </c>
      <c r="H47" s="1227"/>
      <c r="I47" s="1227"/>
      <c r="J47" s="1227"/>
      <c r="K47" s="1227"/>
      <c r="L47" s="1227"/>
      <c r="M47" s="1227"/>
      <c r="N47" s="1227"/>
      <c r="O47" s="1227"/>
      <c r="P47" s="1230"/>
      <c r="Q47" s="1230"/>
      <c r="R47" s="1230"/>
      <c r="S47" s="1230"/>
      <c r="T47" s="1230"/>
      <c r="U47" s="1230"/>
      <c r="V47" s="1230"/>
      <c r="W47" s="1230"/>
      <c r="X47" s="1231"/>
      <c r="Y47" s="1229" t="s">
        <v>665</v>
      </c>
      <c r="Z47" s="1227"/>
      <c r="AA47" s="1227"/>
      <c r="AB47" s="1227"/>
      <c r="AC47" s="1227"/>
      <c r="AD47" s="1227"/>
      <c r="AE47" s="1227"/>
      <c r="AF47" s="1227"/>
      <c r="AG47" s="1234"/>
      <c r="AH47" s="1229" t="s">
        <v>859</v>
      </c>
      <c r="AI47" s="1227"/>
      <c r="AJ47" s="1227"/>
      <c r="AK47" s="1227"/>
      <c r="AL47" s="1227"/>
      <c r="AM47" s="1227"/>
      <c r="AN47" s="1227"/>
      <c r="AO47" s="1227"/>
      <c r="AP47" s="1227"/>
      <c r="AQ47" s="1229" t="s">
        <v>860</v>
      </c>
      <c r="AR47" s="1227"/>
      <c r="AS47" s="1227"/>
      <c r="AT47" s="1227"/>
      <c r="AU47" s="1227"/>
      <c r="AV47" s="1227"/>
      <c r="AW47" s="1227"/>
      <c r="AX47" s="1227"/>
      <c r="AY47" s="1234"/>
      <c r="AZ47" s="288"/>
      <c r="BA47" s="1528" t="s">
        <v>861</v>
      </c>
      <c r="BB47" s="1529"/>
      <c r="BC47" s="1529"/>
      <c r="BD47" s="1529"/>
      <c r="BE47" s="1529"/>
      <c r="BF47" s="1529"/>
      <c r="BG47" s="1529"/>
      <c r="BH47" s="1529"/>
      <c r="BI47" s="1530"/>
      <c r="BK47" s="1655"/>
      <c r="BL47" s="1655"/>
      <c r="BM47" s="1655"/>
      <c r="BN47" s="1655"/>
      <c r="BO47" s="1684"/>
      <c r="BP47" s="1685"/>
      <c r="BQ47" s="1685"/>
      <c r="BR47" s="1685"/>
      <c r="BS47" s="1685"/>
      <c r="BT47" s="1685"/>
      <c r="BU47" s="1685"/>
      <c r="BV47" s="1685"/>
      <c r="BW47" s="1686"/>
      <c r="BX47" s="1684"/>
      <c r="BY47" s="1685"/>
      <c r="BZ47" s="1685"/>
      <c r="CA47" s="1685"/>
      <c r="CB47" s="1685"/>
      <c r="CC47" s="1685"/>
      <c r="CD47" s="1685"/>
      <c r="CE47" s="1685"/>
      <c r="CF47" s="1686"/>
      <c r="CG47" s="1684"/>
      <c r="CH47" s="1685"/>
      <c r="CI47" s="1685"/>
      <c r="CJ47" s="1685"/>
      <c r="CK47" s="1685"/>
      <c r="CL47" s="1685"/>
      <c r="CM47" s="1685"/>
      <c r="CN47" s="1685"/>
      <c r="CO47" s="1686"/>
      <c r="CP47" s="1684"/>
      <c r="CQ47" s="1685"/>
      <c r="CR47" s="1685"/>
      <c r="CS47" s="1685"/>
      <c r="CT47" s="1685"/>
      <c r="CU47" s="1685"/>
      <c r="CV47" s="1685"/>
      <c r="CW47" s="1685"/>
      <c r="CX47" s="1685"/>
      <c r="CY47" s="1685"/>
      <c r="CZ47" s="1686"/>
      <c r="DA47" s="286"/>
      <c r="DB47" s="1351"/>
      <c r="DC47" s="1650"/>
      <c r="DD47" s="1650"/>
      <c r="DE47" s="1650"/>
      <c r="DF47" s="1650"/>
      <c r="DG47" s="1650"/>
      <c r="DH47" s="1650"/>
      <c r="DI47" s="1651"/>
      <c r="DJ47" s="1695"/>
      <c r="DK47" s="1696"/>
      <c r="DL47" s="1696"/>
      <c r="DM47" s="1696"/>
      <c r="DN47" s="1696"/>
      <c r="DO47" s="1696"/>
      <c r="DP47" s="1696"/>
      <c r="DQ47" s="1697"/>
    </row>
    <row r="48" spans="1:121" ht="9.9499999999999993" customHeight="1">
      <c r="A48" s="1205"/>
      <c r="B48" s="1190"/>
      <c r="C48" s="1190"/>
      <c r="D48" s="1190"/>
      <c r="E48" s="1190"/>
      <c r="F48" s="1190"/>
      <c r="G48" s="1206"/>
      <c r="H48" s="1207"/>
      <c r="I48" s="1207"/>
      <c r="J48" s="1207"/>
      <c r="K48" s="1207"/>
      <c r="L48" s="1207"/>
      <c r="M48" s="1207"/>
      <c r="N48" s="1207"/>
      <c r="O48" s="1207"/>
      <c r="P48" s="1232"/>
      <c r="Q48" s="1232"/>
      <c r="R48" s="1232"/>
      <c r="S48" s="1232"/>
      <c r="T48" s="1232"/>
      <c r="U48" s="1232"/>
      <c r="V48" s="1232"/>
      <c r="W48" s="1232"/>
      <c r="X48" s="1233"/>
      <c r="Y48" s="1205"/>
      <c r="Z48" s="1190"/>
      <c r="AA48" s="1190"/>
      <c r="AB48" s="1190"/>
      <c r="AC48" s="1190"/>
      <c r="AD48" s="1190"/>
      <c r="AE48" s="1190"/>
      <c r="AF48" s="1190"/>
      <c r="AG48" s="1191"/>
      <c r="AH48" s="1205"/>
      <c r="AI48" s="1190"/>
      <c r="AJ48" s="1190"/>
      <c r="AK48" s="1190"/>
      <c r="AL48" s="1190"/>
      <c r="AM48" s="1190"/>
      <c r="AN48" s="1190"/>
      <c r="AO48" s="1190"/>
      <c r="AP48" s="1190"/>
      <c r="AQ48" s="1205"/>
      <c r="AR48" s="1190"/>
      <c r="AS48" s="1190"/>
      <c r="AT48" s="1190"/>
      <c r="AU48" s="1190"/>
      <c r="AV48" s="1190"/>
      <c r="AW48" s="1190"/>
      <c r="AX48" s="1190"/>
      <c r="AY48" s="1191"/>
      <c r="AZ48" s="288"/>
      <c r="BA48" s="1531"/>
      <c r="BB48" s="1532"/>
      <c r="BC48" s="1532"/>
      <c r="BD48" s="1532"/>
      <c r="BE48" s="1532"/>
      <c r="BF48" s="1532"/>
      <c r="BG48" s="1532"/>
      <c r="BH48" s="1532"/>
      <c r="BI48" s="1533"/>
      <c r="BK48" s="1655" t="s">
        <v>862</v>
      </c>
      <c r="BL48" s="1655"/>
      <c r="BM48" s="1655"/>
      <c r="BN48" s="1655"/>
      <c r="BO48" s="1657" t="s">
        <v>851</v>
      </c>
      <c r="BP48" s="1658"/>
      <c r="BQ48" s="1658"/>
      <c r="BR48" s="1658"/>
      <c r="BS48" s="1658"/>
      <c r="BT48" s="1658"/>
      <c r="BU48" s="1658"/>
      <c r="BV48" s="1658"/>
      <c r="BW48" s="1659"/>
      <c r="BX48" s="1657" t="s">
        <v>863</v>
      </c>
      <c r="BY48" s="1658"/>
      <c r="BZ48" s="1658"/>
      <c r="CA48" s="1658"/>
      <c r="CB48" s="1658"/>
      <c r="CC48" s="1658"/>
      <c r="CD48" s="1658"/>
      <c r="CE48" s="1658"/>
      <c r="CF48" s="1659"/>
      <c r="CG48" s="1657" t="s">
        <v>856</v>
      </c>
      <c r="CH48" s="1658"/>
      <c r="CI48" s="1658"/>
      <c r="CJ48" s="1658"/>
      <c r="CK48" s="1658"/>
      <c r="CL48" s="1658"/>
      <c r="CM48" s="1658"/>
      <c r="CN48" s="1658"/>
      <c r="CO48" s="1659"/>
      <c r="CP48" s="1657" t="s">
        <v>856</v>
      </c>
      <c r="CQ48" s="1658"/>
      <c r="CR48" s="1658"/>
      <c r="CS48" s="1658"/>
      <c r="CT48" s="1658"/>
      <c r="CU48" s="1658"/>
      <c r="CV48" s="1658"/>
      <c r="CW48" s="1658"/>
      <c r="CX48" s="1658"/>
      <c r="CY48" s="1658"/>
      <c r="CZ48" s="1659"/>
      <c r="DA48" s="286"/>
      <c r="DB48" s="1351"/>
      <c r="DC48" s="1650"/>
      <c r="DD48" s="1650"/>
      <c r="DE48" s="1650"/>
      <c r="DF48" s="1650"/>
      <c r="DG48" s="1650"/>
      <c r="DH48" s="1650"/>
      <c r="DI48" s="1651"/>
      <c r="DJ48" s="1695"/>
      <c r="DK48" s="1696"/>
      <c r="DL48" s="1696"/>
      <c r="DM48" s="1696"/>
      <c r="DN48" s="1696"/>
      <c r="DO48" s="1696"/>
      <c r="DP48" s="1696"/>
      <c r="DQ48" s="1697"/>
    </row>
    <row r="49" spans="1:122" ht="9.9499999999999993" customHeight="1">
      <c r="A49" s="1205"/>
      <c r="B49" s="1190"/>
      <c r="C49" s="1190"/>
      <c r="D49" s="1190"/>
      <c r="E49" s="1190"/>
      <c r="F49" s="1190"/>
      <c r="G49" s="1251" t="str">
        <f>IF(設備データ入力シート!D53="","",設備データ入力シート!D53)</f>
        <v/>
      </c>
      <c r="H49" s="1187"/>
      <c r="I49" s="1187"/>
      <c r="J49" s="1187"/>
      <c r="K49" s="1187"/>
      <c r="L49" s="1187"/>
      <c r="M49" s="1187"/>
      <c r="N49" s="1187"/>
      <c r="O49" s="1187"/>
      <c r="P49" s="1187"/>
      <c r="Q49" s="1187"/>
      <c r="R49" s="1187"/>
      <c r="S49" s="1187"/>
      <c r="T49" s="1187"/>
      <c r="U49" s="1187"/>
      <c r="V49" s="1187"/>
      <c r="W49" s="1187"/>
      <c r="X49" s="1188"/>
      <c r="Y49" s="1251" t="str">
        <f>IF(G49="","",設備データ入力シート!D55)</f>
        <v/>
      </c>
      <c r="Z49" s="1187"/>
      <c r="AA49" s="1187"/>
      <c r="AB49" s="1187"/>
      <c r="AC49" s="1187"/>
      <c r="AD49" s="1187"/>
      <c r="AE49" s="1187"/>
      <c r="AF49" s="1187"/>
      <c r="AG49" s="1188"/>
      <c r="AH49" s="1252" t="str">
        <f>設備データ入力シート!D56&amp;設備データ入力シート!G56</f>
        <v>年</v>
      </c>
      <c r="AI49" s="1253"/>
      <c r="AJ49" s="1253"/>
      <c r="AK49" s="1253"/>
      <c r="AL49" s="1253"/>
      <c r="AM49" s="1253"/>
      <c r="AN49" s="1253"/>
      <c r="AO49" s="1253"/>
      <c r="AP49" s="1254"/>
      <c r="AQ49" s="1663" t="str">
        <f>IF(G49="","",設備データ入力シート!D57)</f>
        <v/>
      </c>
      <c r="AR49" s="1664"/>
      <c r="AS49" s="1664"/>
      <c r="AT49" s="1664"/>
      <c r="AU49" s="1664" t="str">
        <f>設備データ入力シート!E57</f>
        <v>mm2×</v>
      </c>
      <c r="AV49" s="1664"/>
      <c r="AW49" s="1664" t="str">
        <f>IF(G49="","",設備データ入力シート!F57)</f>
        <v/>
      </c>
      <c r="AX49" s="1664"/>
      <c r="AY49" s="1667"/>
      <c r="AZ49" s="288"/>
      <c r="BA49" s="1528" t="s">
        <v>864</v>
      </c>
      <c r="BB49" s="1529"/>
      <c r="BC49" s="1529"/>
      <c r="BD49" s="1529"/>
      <c r="BE49" s="1529"/>
      <c r="BF49" s="1529"/>
      <c r="BG49" s="1529"/>
      <c r="BH49" s="1529"/>
      <c r="BI49" s="1530"/>
      <c r="BK49" s="1656"/>
      <c r="BL49" s="1656"/>
      <c r="BM49" s="1656"/>
      <c r="BN49" s="1656"/>
      <c r="BO49" s="1660"/>
      <c r="BP49" s="1661"/>
      <c r="BQ49" s="1661"/>
      <c r="BR49" s="1661"/>
      <c r="BS49" s="1661"/>
      <c r="BT49" s="1661"/>
      <c r="BU49" s="1661"/>
      <c r="BV49" s="1661"/>
      <c r="BW49" s="1662"/>
      <c r="BX49" s="1660"/>
      <c r="BY49" s="1661"/>
      <c r="BZ49" s="1661"/>
      <c r="CA49" s="1661"/>
      <c r="CB49" s="1661"/>
      <c r="CC49" s="1661"/>
      <c r="CD49" s="1661"/>
      <c r="CE49" s="1661"/>
      <c r="CF49" s="1662"/>
      <c r="CG49" s="1660"/>
      <c r="CH49" s="1661"/>
      <c r="CI49" s="1661"/>
      <c r="CJ49" s="1661"/>
      <c r="CK49" s="1661"/>
      <c r="CL49" s="1661"/>
      <c r="CM49" s="1661"/>
      <c r="CN49" s="1661"/>
      <c r="CO49" s="1662"/>
      <c r="CP49" s="1660"/>
      <c r="CQ49" s="1661"/>
      <c r="CR49" s="1661"/>
      <c r="CS49" s="1661"/>
      <c r="CT49" s="1661"/>
      <c r="CU49" s="1661"/>
      <c r="CV49" s="1661"/>
      <c r="CW49" s="1661"/>
      <c r="CX49" s="1661"/>
      <c r="CY49" s="1661"/>
      <c r="CZ49" s="1662"/>
      <c r="DA49" s="286"/>
      <c r="DB49" s="1652"/>
      <c r="DC49" s="1653"/>
      <c r="DD49" s="1653"/>
      <c r="DE49" s="1653"/>
      <c r="DF49" s="1653"/>
      <c r="DG49" s="1653"/>
      <c r="DH49" s="1653"/>
      <c r="DI49" s="1654"/>
      <c r="DJ49" s="1698"/>
      <c r="DK49" s="1699"/>
      <c r="DL49" s="1699"/>
      <c r="DM49" s="1699"/>
      <c r="DN49" s="1699"/>
      <c r="DO49" s="1699"/>
      <c r="DP49" s="1699"/>
      <c r="DQ49" s="1700"/>
    </row>
    <row r="50" spans="1:122" ht="9.9499999999999993" customHeight="1">
      <c r="A50" s="1205"/>
      <c r="B50" s="1190"/>
      <c r="C50" s="1190"/>
      <c r="D50" s="1190"/>
      <c r="E50" s="1190"/>
      <c r="F50" s="1190"/>
      <c r="G50" s="1205"/>
      <c r="H50" s="1190"/>
      <c r="I50" s="1190"/>
      <c r="J50" s="1190"/>
      <c r="K50" s="1190"/>
      <c r="L50" s="1190"/>
      <c r="M50" s="1190"/>
      <c r="N50" s="1190"/>
      <c r="O50" s="1190"/>
      <c r="P50" s="1190"/>
      <c r="Q50" s="1190"/>
      <c r="R50" s="1190"/>
      <c r="S50" s="1190"/>
      <c r="T50" s="1190"/>
      <c r="U50" s="1190"/>
      <c r="V50" s="1190"/>
      <c r="W50" s="1190"/>
      <c r="X50" s="1191"/>
      <c r="Y50" s="1205"/>
      <c r="Z50" s="1190"/>
      <c r="AA50" s="1190"/>
      <c r="AB50" s="1190"/>
      <c r="AC50" s="1190"/>
      <c r="AD50" s="1190"/>
      <c r="AE50" s="1190"/>
      <c r="AF50" s="1190"/>
      <c r="AG50" s="1191"/>
      <c r="AH50" s="1255"/>
      <c r="AI50" s="1256"/>
      <c r="AJ50" s="1256"/>
      <c r="AK50" s="1256"/>
      <c r="AL50" s="1256"/>
      <c r="AM50" s="1256"/>
      <c r="AN50" s="1256"/>
      <c r="AO50" s="1256"/>
      <c r="AP50" s="1257"/>
      <c r="AQ50" s="1665"/>
      <c r="AR50" s="1666"/>
      <c r="AS50" s="1666"/>
      <c r="AT50" s="1666"/>
      <c r="AU50" s="1666"/>
      <c r="AV50" s="1666"/>
      <c r="AW50" s="1666"/>
      <c r="AX50" s="1666"/>
      <c r="AY50" s="1668"/>
      <c r="BA50" s="1554"/>
      <c r="BB50" s="1555"/>
      <c r="BC50" s="1555"/>
      <c r="BD50" s="1555"/>
      <c r="BE50" s="1555"/>
      <c r="BF50" s="1555"/>
      <c r="BG50" s="1555"/>
      <c r="BH50" s="1555"/>
      <c r="BI50" s="1556"/>
    </row>
    <row r="51" spans="1:122" ht="9.9499999999999993" customHeight="1">
      <c r="A51" s="1205"/>
      <c r="B51" s="1190"/>
      <c r="C51" s="1190"/>
      <c r="D51" s="1190"/>
      <c r="E51" s="1190"/>
      <c r="F51" s="1190"/>
      <c r="G51" s="1205"/>
      <c r="H51" s="1190"/>
      <c r="I51" s="1190"/>
      <c r="J51" s="1190"/>
      <c r="K51" s="1190"/>
      <c r="L51" s="1190"/>
      <c r="M51" s="1190"/>
      <c r="N51" s="1190"/>
      <c r="O51" s="1190"/>
      <c r="P51" s="1190"/>
      <c r="Q51" s="1190"/>
      <c r="R51" s="1190"/>
      <c r="S51" s="1190"/>
      <c r="T51" s="1190"/>
      <c r="U51" s="1190"/>
      <c r="V51" s="1190"/>
      <c r="W51" s="1190"/>
      <c r="X51" s="1191"/>
      <c r="Y51" s="1205"/>
      <c r="Z51" s="1190"/>
      <c r="AA51" s="1190"/>
      <c r="AB51" s="1190"/>
      <c r="AC51" s="1190"/>
      <c r="AD51" s="1190"/>
      <c r="AE51" s="1190"/>
      <c r="AF51" s="1190"/>
      <c r="AG51" s="1191"/>
      <c r="AH51" s="1255"/>
      <c r="AI51" s="1256"/>
      <c r="AJ51" s="1256"/>
      <c r="AK51" s="1256"/>
      <c r="AL51" s="1256"/>
      <c r="AM51" s="1256"/>
      <c r="AN51" s="1256"/>
      <c r="AO51" s="1256"/>
      <c r="AP51" s="1257"/>
      <c r="AQ51" s="1669" t="s">
        <v>865</v>
      </c>
      <c r="AR51" s="1670"/>
      <c r="AS51" s="1670"/>
      <c r="AT51" s="1670"/>
      <c r="AU51" s="1670"/>
      <c r="AV51" s="1670"/>
      <c r="AW51" s="1670"/>
      <c r="AX51" s="1670"/>
      <c r="AY51" s="1671"/>
      <c r="BA51" s="1616" t="s">
        <v>775</v>
      </c>
      <c r="BB51" s="1617"/>
      <c r="BC51" s="1617"/>
      <c r="BD51" s="1617"/>
      <c r="BE51" s="1617"/>
      <c r="BF51" s="1617"/>
      <c r="BG51" s="1617"/>
      <c r="BH51" s="1617"/>
      <c r="BI51" s="1618"/>
      <c r="BK51" s="1229" t="s">
        <v>866</v>
      </c>
      <c r="BL51" s="1227"/>
      <c r="BM51" s="1227"/>
      <c r="BN51" s="1227"/>
      <c r="BO51" s="1227"/>
      <c r="BP51" s="1227"/>
      <c r="BQ51" s="1227"/>
      <c r="BR51" s="1227"/>
      <c r="BS51" s="1227"/>
      <c r="BT51" s="1227"/>
      <c r="BU51" s="1227"/>
      <c r="BV51" s="1227"/>
      <c r="BW51" s="1227"/>
      <c r="BX51" s="1227"/>
      <c r="BY51" s="1227"/>
      <c r="BZ51" s="1227"/>
      <c r="CA51" s="1227"/>
      <c r="CB51" s="1227"/>
      <c r="CC51" s="1227"/>
      <c r="CD51" s="1227"/>
      <c r="CE51" s="1227"/>
      <c r="CF51" s="1227"/>
      <c r="CG51" s="1227"/>
      <c r="CH51" s="1227"/>
      <c r="CI51" s="1227"/>
      <c r="CJ51" s="1227"/>
      <c r="CK51" s="1227"/>
      <c r="CL51" s="1227"/>
      <c r="CM51" s="1227"/>
      <c r="CN51" s="1227"/>
      <c r="CO51" s="1227"/>
      <c r="CP51" s="1227"/>
      <c r="CQ51" s="1227"/>
      <c r="CR51" s="1227"/>
      <c r="CS51" s="1227"/>
      <c r="CT51" s="1227"/>
      <c r="CU51" s="1227"/>
      <c r="CV51" s="1227"/>
      <c r="CW51" s="1227"/>
      <c r="CX51" s="1227"/>
      <c r="CY51" s="1227"/>
      <c r="CZ51" s="1227"/>
      <c r="DA51" s="1227"/>
      <c r="DB51" s="1227"/>
      <c r="DC51" s="1227"/>
      <c r="DD51" s="1227"/>
      <c r="DE51" s="1227"/>
      <c r="DF51" s="1227"/>
      <c r="DG51" s="1227"/>
      <c r="DH51" s="1227"/>
      <c r="DI51" s="1227"/>
      <c r="DJ51" s="1227"/>
      <c r="DK51" s="1227"/>
      <c r="DL51" s="1227"/>
      <c r="DM51" s="1227"/>
      <c r="DN51" s="1227"/>
      <c r="DO51" s="1227"/>
      <c r="DP51" s="1227"/>
      <c r="DQ51" s="1234"/>
    </row>
    <row r="52" spans="1:122" ht="9.9499999999999993" customHeight="1">
      <c r="A52" s="1228"/>
      <c r="B52" s="1193"/>
      <c r="C52" s="1193"/>
      <c r="D52" s="1193"/>
      <c r="E52" s="1193"/>
      <c r="F52" s="1193"/>
      <c r="G52" s="1228"/>
      <c r="H52" s="1193"/>
      <c r="I52" s="1193"/>
      <c r="J52" s="1193"/>
      <c r="K52" s="1193"/>
      <c r="L52" s="1193"/>
      <c r="M52" s="1193"/>
      <c r="N52" s="1193"/>
      <c r="O52" s="1193"/>
      <c r="P52" s="1193"/>
      <c r="Q52" s="1193"/>
      <c r="R52" s="1193"/>
      <c r="S52" s="1193"/>
      <c r="T52" s="1193"/>
      <c r="U52" s="1193"/>
      <c r="V52" s="1193"/>
      <c r="W52" s="1193"/>
      <c r="X52" s="1194"/>
      <c r="Y52" s="1228"/>
      <c r="Z52" s="1193"/>
      <c r="AA52" s="1193"/>
      <c r="AB52" s="1193"/>
      <c r="AC52" s="1193"/>
      <c r="AD52" s="1193"/>
      <c r="AE52" s="1193"/>
      <c r="AF52" s="1193"/>
      <c r="AG52" s="1194"/>
      <c r="AH52" s="1258"/>
      <c r="AI52" s="1259"/>
      <c r="AJ52" s="1259"/>
      <c r="AK52" s="1259"/>
      <c r="AL52" s="1259"/>
      <c r="AM52" s="1259"/>
      <c r="AN52" s="1259"/>
      <c r="AO52" s="1259"/>
      <c r="AP52" s="1260"/>
      <c r="AQ52" s="1672"/>
      <c r="AR52" s="1673"/>
      <c r="AS52" s="1673"/>
      <c r="AT52" s="1673"/>
      <c r="AU52" s="1673"/>
      <c r="AV52" s="1673"/>
      <c r="AW52" s="1673"/>
      <c r="AX52" s="1673"/>
      <c r="AY52" s="1674"/>
      <c r="BA52" s="1493"/>
      <c r="BB52" s="1494"/>
      <c r="BC52" s="1494"/>
      <c r="BD52" s="1494"/>
      <c r="BE52" s="1494"/>
      <c r="BF52" s="1494"/>
      <c r="BG52" s="1494"/>
      <c r="BH52" s="1494"/>
      <c r="BI52" s="1504"/>
      <c r="BK52" s="1228"/>
      <c r="BL52" s="1193"/>
      <c r="BM52" s="1193"/>
      <c r="BN52" s="1193"/>
      <c r="BO52" s="1193"/>
      <c r="BP52" s="1193"/>
      <c r="BQ52" s="1193"/>
      <c r="BR52" s="1193"/>
      <c r="BS52" s="1193"/>
      <c r="BT52" s="1193"/>
      <c r="BU52" s="1193"/>
      <c r="BV52" s="1193"/>
      <c r="BW52" s="1193"/>
      <c r="BX52" s="1193"/>
      <c r="BY52" s="1193"/>
      <c r="BZ52" s="1193"/>
      <c r="CA52" s="1193"/>
      <c r="CB52" s="1193"/>
      <c r="CC52" s="1193"/>
      <c r="CD52" s="1193"/>
      <c r="CE52" s="1193"/>
      <c r="CF52" s="1193"/>
      <c r="CG52" s="1193"/>
      <c r="CH52" s="1193"/>
      <c r="CI52" s="1193"/>
      <c r="CJ52" s="1193"/>
      <c r="CK52" s="1193"/>
      <c r="CL52" s="1193"/>
      <c r="CM52" s="1193"/>
      <c r="CN52" s="1193"/>
      <c r="CO52" s="1193"/>
      <c r="CP52" s="1193"/>
      <c r="CQ52" s="1193"/>
      <c r="CR52" s="1193"/>
      <c r="CS52" s="1193"/>
      <c r="CT52" s="1193"/>
      <c r="CU52" s="1193"/>
      <c r="CV52" s="1193"/>
      <c r="CW52" s="1193"/>
      <c r="CX52" s="1193"/>
      <c r="CY52" s="1193"/>
      <c r="CZ52" s="1193"/>
      <c r="DA52" s="1193"/>
      <c r="DB52" s="1193"/>
      <c r="DC52" s="1193"/>
      <c r="DD52" s="1193"/>
      <c r="DE52" s="1193"/>
      <c r="DF52" s="1193"/>
      <c r="DG52" s="1193"/>
      <c r="DH52" s="1193"/>
      <c r="DI52" s="1193"/>
      <c r="DJ52" s="1193"/>
      <c r="DK52" s="1193"/>
      <c r="DL52" s="1193"/>
      <c r="DM52" s="1193"/>
      <c r="DN52" s="1193"/>
      <c r="DO52" s="1193"/>
      <c r="DP52" s="1193"/>
      <c r="DQ52" s="1194"/>
    </row>
    <row r="53" spans="1:122" ht="9.9499999999999993" customHeight="1">
      <c r="A53" s="1619" t="s">
        <v>672</v>
      </c>
      <c r="B53" s="1365"/>
      <c r="C53" s="1365"/>
      <c r="D53" s="1365"/>
      <c r="E53" s="1365"/>
      <c r="F53" s="1365"/>
      <c r="G53" s="1229" t="s">
        <v>592</v>
      </c>
      <c r="H53" s="1227"/>
      <c r="I53" s="1227"/>
      <c r="J53" s="1227"/>
      <c r="K53" s="1227"/>
      <c r="L53" s="1227"/>
      <c r="M53" s="1227"/>
      <c r="N53" s="1227"/>
      <c r="O53" s="1227"/>
      <c r="P53" s="1230"/>
      <c r="Q53" s="1230"/>
      <c r="R53" s="1230"/>
      <c r="S53" s="1230"/>
      <c r="T53" s="1230"/>
      <c r="U53" s="1230"/>
      <c r="V53" s="1230"/>
      <c r="W53" s="1230"/>
      <c r="X53" s="1231"/>
      <c r="Y53" s="1229" t="s">
        <v>867</v>
      </c>
      <c r="Z53" s="1227"/>
      <c r="AA53" s="1227"/>
      <c r="AB53" s="1227"/>
      <c r="AC53" s="1227"/>
      <c r="AD53" s="1227"/>
      <c r="AE53" s="1227"/>
      <c r="AF53" s="1227"/>
      <c r="AG53" s="1227"/>
      <c r="AH53" s="1230"/>
      <c r="AI53" s="1230"/>
      <c r="AJ53" s="1230"/>
      <c r="AK53" s="1230"/>
      <c r="AL53" s="1230"/>
      <c r="AM53" s="1230"/>
      <c r="AN53" s="1230"/>
      <c r="AO53" s="1230"/>
      <c r="AP53" s="1231"/>
      <c r="AQ53" s="1229" t="s">
        <v>868</v>
      </c>
      <c r="AR53" s="1227"/>
      <c r="AS53" s="1227"/>
      <c r="AT53" s="1227"/>
      <c r="AU53" s="1227"/>
      <c r="AV53" s="1227"/>
      <c r="AW53" s="1227"/>
      <c r="AX53" s="1227"/>
      <c r="AY53" s="1234"/>
      <c r="BA53" s="1528" t="s">
        <v>869</v>
      </c>
      <c r="BB53" s="1529"/>
      <c r="BC53" s="1529"/>
      <c r="BD53" s="1529"/>
      <c r="BE53" s="1529"/>
      <c r="BF53" s="1529"/>
      <c r="BG53" s="1529"/>
      <c r="BH53" s="1529"/>
      <c r="BI53" s="1530"/>
      <c r="BK53" s="1205" t="s">
        <v>765</v>
      </c>
      <c r="BL53" s="1190"/>
      <c r="BM53" s="1190"/>
      <c r="BN53" s="1190"/>
      <c r="BO53" s="1190"/>
      <c r="BP53" s="1190"/>
      <c r="BQ53" s="1190"/>
      <c r="BR53" s="1191"/>
      <c r="BS53" s="1205" t="s">
        <v>766</v>
      </c>
      <c r="BT53" s="1611"/>
      <c r="BU53" s="1611"/>
      <c r="BV53" s="1612"/>
      <c r="BW53" s="1205" t="s">
        <v>768</v>
      </c>
      <c r="BX53" s="1190"/>
      <c r="BY53" s="1190"/>
      <c r="BZ53" s="1190"/>
      <c r="CA53" s="1190"/>
      <c r="CB53" s="1190"/>
      <c r="CC53" s="1190"/>
      <c r="CD53" s="1190"/>
      <c r="CE53" s="1557" t="s">
        <v>769</v>
      </c>
      <c r="CF53" s="1558"/>
      <c r="CG53" s="1558"/>
      <c r="CH53" s="1559"/>
      <c r="CI53" s="1557" t="s">
        <v>19</v>
      </c>
      <c r="CJ53" s="1558"/>
      <c r="CK53" s="1558"/>
      <c r="CL53" s="1558"/>
      <c r="CM53" s="1558"/>
      <c r="CN53" s="1559"/>
      <c r="CO53" s="1190" t="s">
        <v>870</v>
      </c>
      <c r="CP53" s="1190"/>
      <c r="CQ53" s="1190"/>
      <c r="CR53" s="1190"/>
      <c r="CS53" s="1190"/>
      <c r="CT53" s="1190"/>
      <c r="CU53" s="1190"/>
      <c r="CV53" s="1190"/>
      <c r="CW53" s="1190"/>
      <c r="CX53" s="1190"/>
      <c r="CY53" s="1190"/>
      <c r="CZ53" s="1190"/>
      <c r="DA53" s="1190"/>
      <c r="DB53" s="1191"/>
      <c r="DC53" s="1557" t="s">
        <v>771</v>
      </c>
      <c r="DD53" s="1558"/>
      <c r="DE53" s="1558"/>
      <c r="DF53" s="1558"/>
      <c r="DG53" s="1558"/>
      <c r="DH53" s="1558"/>
      <c r="DI53" s="1558"/>
      <c r="DJ53" s="1559"/>
      <c r="DK53" s="1229" t="s">
        <v>773</v>
      </c>
      <c r="DL53" s="1227"/>
      <c r="DM53" s="1227"/>
      <c r="DN53" s="1227"/>
      <c r="DO53" s="1227"/>
      <c r="DP53" s="1227"/>
      <c r="DQ53" s="1234"/>
    </row>
    <row r="54" spans="1:122" ht="9.9499999999999993" customHeight="1">
      <c r="A54" s="1365"/>
      <c r="B54" s="1365"/>
      <c r="C54" s="1365"/>
      <c r="D54" s="1365"/>
      <c r="E54" s="1365"/>
      <c r="F54" s="1365"/>
      <c r="G54" s="1206"/>
      <c r="H54" s="1207"/>
      <c r="I54" s="1207"/>
      <c r="J54" s="1207"/>
      <c r="K54" s="1207"/>
      <c r="L54" s="1207"/>
      <c r="M54" s="1207"/>
      <c r="N54" s="1207"/>
      <c r="O54" s="1207"/>
      <c r="P54" s="1232"/>
      <c r="Q54" s="1232"/>
      <c r="R54" s="1232"/>
      <c r="S54" s="1232"/>
      <c r="T54" s="1232"/>
      <c r="U54" s="1232"/>
      <c r="V54" s="1232"/>
      <c r="W54" s="1232"/>
      <c r="X54" s="1233"/>
      <c r="Y54" s="1206"/>
      <c r="Z54" s="1207"/>
      <c r="AA54" s="1207"/>
      <c r="AB54" s="1207"/>
      <c r="AC54" s="1207"/>
      <c r="AD54" s="1207"/>
      <c r="AE54" s="1207"/>
      <c r="AF54" s="1207"/>
      <c r="AG54" s="1207"/>
      <c r="AH54" s="1232"/>
      <c r="AI54" s="1232"/>
      <c r="AJ54" s="1232"/>
      <c r="AK54" s="1232"/>
      <c r="AL54" s="1232"/>
      <c r="AM54" s="1232"/>
      <c r="AN54" s="1232"/>
      <c r="AO54" s="1232"/>
      <c r="AP54" s="1233"/>
      <c r="AQ54" s="1205"/>
      <c r="AR54" s="1190"/>
      <c r="AS54" s="1190"/>
      <c r="AT54" s="1190"/>
      <c r="AU54" s="1190"/>
      <c r="AV54" s="1190"/>
      <c r="AW54" s="1190"/>
      <c r="AX54" s="1190"/>
      <c r="AY54" s="1191"/>
      <c r="BA54" s="1531"/>
      <c r="BB54" s="1532"/>
      <c r="BC54" s="1532"/>
      <c r="BD54" s="1532"/>
      <c r="BE54" s="1532"/>
      <c r="BF54" s="1532"/>
      <c r="BG54" s="1532"/>
      <c r="BH54" s="1532"/>
      <c r="BI54" s="1533"/>
      <c r="BK54" s="1205"/>
      <c r="BL54" s="1190"/>
      <c r="BM54" s="1190"/>
      <c r="BN54" s="1190"/>
      <c r="BO54" s="1190"/>
      <c r="BP54" s="1190"/>
      <c r="BQ54" s="1190"/>
      <c r="BR54" s="1191"/>
      <c r="BS54" s="1613"/>
      <c r="BT54" s="1614"/>
      <c r="BU54" s="1614"/>
      <c r="BV54" s="1615"/>
      <c r="BW54" s="1206"/>
      <c r="BX54" s="1207"/>
      <c r="BY54" s="1207"/>
      <c r="BZ54" s="1207"/>
      <c r="CA54" s="1207"/>
      <c r="CB54" s="1207"/>
      <c r="CC54" s="1207"/>
      <c r="CD54" s="1207"/>
      <c r="CE54" s="1438"/>
      <c r="CF54" s="1376"/>
      <c r="CG54" s="1376"/>
      <c r="CH54" s="1377"/>
      <c r="CI54" s="1438"/>
      <c r="CJ54" s="1376"/>
      <c r="CK54" s="1376"/>
      <c r="CL54" s="1376"/>
      <c r="CM54" s="1376"/>
      <c r="CN54" s="1377"/>
      <c r="CO54" s="1190"/>
      <c r="CP54" s="1190"/>
      <c r="CQ54" s="1190"/>
      <c r="CR54" s="1190"/>
      <c r="CS54" s="1190"/>
      <c r="CT54" s="1190"/>
      <c r="CU54" s="1190"/>
      <c r="CV54" s="1190"/>
      <c r="CW54" s="1190"/>
      <c r="CX54" s="1190"/>
      <c r="CY54" s="1190"/>
      <c r="CZ54" s="1190"/>
      <c r="DA54" s="1190"/>
      <c r="DB54" s="1191"/>
      <c r="DC54" s="1438"/>
      <c r="DD54" s="1376"/>
      <c r="DE54" s="1376"/>
      <c r="DF54" s="1376"/>
      <c r="DG54" s="1376"/>
      <c r="DH54" s="1376"/>
      <c r="DI54" s="1376"/>
      <c r="DJ54" s="1377"/>
      <c r="DK54" s="1206"/>
      <c r="DL54" s="1207"/>
      <c r="DM54" s="1207"/>
      <c r="DN54" s="1207"/>
      <c r="DO54" s="1207"/>
      <c r="DP54" s="1207"/>
      <c r="DQ54" s="1235"/>
    </row>
    <row r="55" spans="1:122" ht="9.9499999999999993" customHeight="1">
      <c r="A55" s="1365"/>
      <c r="B55" s="1365"/>
      <c r="C55" s="1365"/>
      <c r="D55" s="1365"/>
      <c r="E55" s="1365"/>
      <c r="F55" s="1365"/>
      <c r="G55" s="1251" t="str">
        <f>IF(設備データ入力シート!D58="","",設備データ入力シート!D58)</f>
        <v/>
      </c>
      <c r="H55" s="1187"/>
      <c r="I55" s="1187"/>
      <c r="J55" s="1187"/>
      <c r="K55" s="1187"/>
      <c r="L55" s="1187"/>
      <c r="M55" s="1187"/>
      <c r="N55" s="1187"/>
      <c r="O55" s="1187"/>
      <c r="P55" s="1187"/>
      <c r="Q55" s="1187"/>
      <c r="R55" s="1187"/>
      <c r="S55" s="1187"/>
      <c r="T55" s="1187"/>
      <c r="U55" s="1187"/>
      <c r="V55" s="1187"/>
      <c r="W55" s="1187"/>
      <c r="X55" s="1188"/>
      <c r="Y55" s="1251" t="str">
        <f>IF(G55="","",設備データ入力シート!D60)</f>
        <v/>
      </c>
      <c r="Z55" s="1187"/>
      <c r="AA55" s="1187"/>
      <c r="AB55" s="1187"/>
      <c r="AC55" s="1187"/>
      <c r="AD55" s="1187"/>
      <c r="AE55" s="1187"/>
      <c r="AF55" s="1187"/>
      <c r="AG55" s="1187"/>
      <c r="AH55" s="1187"/>
      <c r="AI55" s="1187"/>
      <c r="AJ55" s="1187"/>
      <c r="AK55" s="1187"/>
      <c r="AL55" s="1187"/>
      <c r="AM55" s="1187"/>
      <c r="AN55" s="1187"/>
      <c r="AO55" s="1187"/>
      <c r="AP55" s="1188"/>
      <c r="AQ55" s="1251" t="str">
        <f>IF(G55="","",設備データ入力シート!D61)</f>
        <v/>
      </c>
      <c r="AR55" s="1187"/>
      <c r="AS55" s="1187"/>
      <c r="AT55" s="1187"/>
      <c r="AU55" s="1187"/>
      <c r="AV55" s="1187"/>
      <c r="AW55" s="1187"/>
      <c r="AX55" s="1187"/>
      <c r="AY55" s="1188"/>
      <c r="BA55" s="1528" t="s">
        <v>750</v>
      </c>
      <c r="BB55" s="1529"/>
      <c r="BC55" s="1529"/>
      <c r="BD55" s="1529"/>
      <c r="BE55" s="1529"/>
      <c r="BF55" s="1529"/>
      <c r="BG55" s="1529"/>
      <c r="BH55" s="1529"/>
      <c r="BI55" s="1530"/>
      <c r="BK55" s="1205"/>
      <c r="BL55" s="1190"/>
      <c r="BM55" s="1190"/>
      <c r="BN55" s="1190"/>
      <c r="BO55" s="1190"/>
      <c r="BP55" s="1190"/>
      <c r="BQ55" s="1190"/>
      <c r="BR55" s="1191"/>
      <c r="BS55" s="1534" t="str">
        <f>IF(設備データ入力シート!E155="","",設備データ入力シート!E155)</f>
        <v/>
      </c>
      <c r="BT55" s="1535"/>
      <c r="BU55" s="1535"/>
      <c r="BV55" s="1536"/>
      <c r="BW55" s="1627" t="str">
        <f>IF(設備データ入力シート!E156="","",設備データ入力シート!E156)</f>
        <v/>
      </c>
      <c r="BX55" s="1628"/>
      <c r="BY55" s="1628"/>
      <c r="BZ55" s="1628"/>
      <c r="CA55" s="1628"/>
      <c r="CB55" s="1628"/>
      <c r="CC55" s="1628"/>
      <c r="CD55" s="1629"/>
      <c r="CE55" s="1534" t="str">
        <f>IF(設備データ入力シート!E157="","",VLOOKUP(設備データ入力シート!E157,設備データ入力シート!O140:P145,2,FALSE))</f>
        <v/>
      </c>
      <c r="CF55" s="1535"/>
      <c r="CG55" s="1535"/>
      <c r="CH55" s="1536"/>
      <c r="CI55" s="1564" t="str">
        <f>IF(設備データ入力シート!E158="","",設備データ入力シート!E158)</f>
        <v/>
      </c>
      <c r="CJ55" s="1565"/>
      <c r="CK55" s="1565"/>
      <c r="CL55" s="1565"/>
      <c r="CM55" s="1565"/>
      <c r="CN55" s="1566"/>
      <c r="CO55" s="1534" t="str">
        <f>IF(設備データ入力シート!E159="","",設備データ入力シート!E159)</f>
        <v/>
      </c>
      <c r="CP55" s="1535"/>
      <c r="CQ55" s="1535"/>
      <c r="CR55" s="1535"/>
      <c r="CS55" s="1535"/>
      <c r="CT55" s="1535"/>
      <c r="CU55" s="1535"/>
      <c r="CV55" s="1535"/>
      <c r="CW55" s="1535"/>
      <c r="CX55" s="1535"/>
      <c r="CY55" s="1535"/>
      <c r="CZ55" s="1535"/>
      <c r="DA55" s="1535"/>
      <c r="DB55" s="1536"/>
      <c r="DC55" s="1590" t="str">
        <f>IF(設備データ入力シート!E160="","",設備データ入力シート!E160)</f>
        <v/>
      </c>
      <c r="DD55" s="1591"/>
      <c r="DE55" s="1591"/>
      <c r="DF55" s="1591"/>
      <c r="DG55" s="1591"/>
      <c r="DH55" s="1591"/>
      <c r="DI55" s="1591"/>
      <c r="DJ55" s="1592"/>
      <c r="DK55" s="1534" t="str">
        <f>IF(設備データ入力シート!E161&gt;=1,IF(設備データ入力シート!E161="空白,実量制","",VLOOKUP(設備データ入力シート!E161,設備データ入力シート!O129:P134,2,FALSE)),"")</f>
        <v/>
      </c>
      <c r="DL55" s="1535"/>
      <c r="DM55" s="1535"/>
      <c r="DN55" s="1535"/>
      <c r="DO55" s="1535"/>
      <c r="DP55" s="1535"/>
      <c r="DQ55" s="1536"/>
    </row>
    <row r="56" spans="1:122" ht="9.9499999999999993" customHeight="1">
      <c r="A56" s="1365"/>
      <c r="B56" s="1365"/>
      <c r="C56" s="1365"/>
      <c r="D56" s="1365"/>
      <c r="E56" s="1365"/>
      <c r="F56" s="1365"/>
      <c r="G56" s="1205"/>
      <c r="H56" s="1190"/>
      <c r="I56" s="1190"/>
      <c r="J56" s="1190"/>
      <c r="K56" s="1190"/>
      <c r="L56" s="1190"/>
      <c r="M56" s="1190"/>
      <c r="N56" s="1190"/>
      <c r="O56" s="1190"/>
      <c r="P56" s="1190"/>
      <c r="Q56" s="1190"/>
      <c r="R56" s="1190"/>
      <c r="S56" s="1190"/>
      <c r="T56" s="1190"/>
      <c r="U56" s="1190"/>
      <c r="V56" s="1190"/>
      <c r="W56" s="1190"/>
      <c r="X56" s="1191"/>
      <c r="Y56" s="1205"/>
      <c r="Z56" s="1190"/>
      <c r="AA56" s="1190"/>
      <c r="AB56" s="1190"/>
      <c r="AC56" s="1190"/>
      <c r="AD56" s="1190"/>
      <c r="AE56" s="1190"/>
      <c r="AF56" s="1190"/>
      <c r="AG56" s="1190"/>
      <c r="AH56" s="1190"/>
      <c r="AI56" s="1190"/>
      <c r="AJ56" s="1190"/>
      <c r="AK56" s="1190"/>
      <c r="AL56" s="1190"/>
      <c r="AM56" s="1190"/>
      <c r="AN56" s="1190"/>
      <c r="AO56" s="1190"/>
      <c r="AP56" s="1191"/>
      <c r="AQ56" s="1205"/>
      <c r="AR56" s="1190"/>
      <c r="AS56" s="1190"/>
      <c r="AT56" s="1190"/>
      <c r="AU56" s="1190"/>
      <c r="AV56" s="1190"/>
      <c r="AW56" s="1190"/>
      <c r="AX56" s="1190"/>
      <c r="AY56" s="1191"/>
      <c r="AZ56" s="276"/>
      <c r="BA56" s="1531"/>
      <c r="BB56" s="1532"/>
      <c r="BC56" s="1532"/>
      <c r="BD56" s="1532"/>
      <c r="BE56" s="1532"/>
      <c r="BF56" s="1532"/>
      <c r="BG56" s="1532"/>
      <c r="BH56" s="1532"/>
      <c r="BI56" s="1533"/>
      <c r="BK56" s="1205"/>
      <c r="BL56" s="1190"/>
      <c r="BM56" s="1190"/>
      <c r="BN56" s="1190"/>
      <c r="BO56" s="1190"/>
      <c r="BP56" s="1190"/>
      <c r="BQ56" s="1190"/>
      <c r="BR56" s="1191"/>
      <c r="BS56" s="1537"/>
      <c r="BT56" s="1538"/>
      <c r="BU56" s="1538"/>
      <c r="BV56" s="1539"/>
      <c r="BW56" s="1630"/>
      <c r="BX56" s="1631"/>
      <c r="BY56" s="1631"/>
      <c r="BZ56" s="1631"/>
      <c r="CA56" s="1631"/>
      <c r="CB56" s="1631"/>
      <c r="CC56" s="1631"/>
      <c r="CD56" s="1632"/>
      <c r="CE56" s="1537"/>
      <c r="CF56" s="1538"/>
      <c r="CG56" s="1538"/>
      <c r="CH56" s="1539"/>
      <c r="CI56" s="1567"/>
      <c r="CJ56" s="1568"/>
      <c r="CK56" s="1568"/>
      <c r="CL56" s="1568"/>
      <c r="CM56" s="1568"/>
      <c r="CN56" s="1569"/>
      <c r="CO56" s="1537"/>
      <c r="CP56" s="1538"/>
      <c r="CQ56" s="1538"/>
      <c r="CR56" s="1538"/>
      <c r="CS56" s="1538"/>
      <c r="CT56" s="1538"/>
      <c r="CU56" s="1538"/>
      <c r="CV56" s="1538"/>
      <c r="CW56" s="1538"/>
      <c r="CX56" s="1538"/>
      <c r="CY56" s="1538"/>
      <c r="CZ56" s="1538"/>
      <c r="DA56" s="1538"/>
      <c r="DB56" s="1539"/>
      <c r="DC56" s="1593"/>
      <c r="DD56" s="1594"/>
      <c r="DE56" s="1594"/>
      <c r="DF56" s="1594"/>
      <c r="DG56" s="1594"/>
      <c r="DH56" s="1594"/>
      <c r="DI56" s="1594"/>
      <c r="DJ56" s="1595"/>
      <c r="DK56" s="1537"/>
      <c r="DL56" s="1538"/>
      <c r="DM56" s="1538"/>
      <c r="DN56" s="1538"/>
      <c r="DO56" s="1538"/>
      <c r="DP56" s="1538"/>
      <c r="DQ56" s="1539"/>
    </row>
    <row r="57" spans="1:122" ht="9.9499999999999993" customHeight="1">
      <c r="A57" s="1365"/>
      <c r="B57" s="1365"/>
      <c r="C57" s="1365"/>
      <c r="D57" s="1365"/>
      <c r="E57" s="1365"/>
      <c r="F57" s="1365"/>
      <c r="G57" s="1205"/>
      <c r="H57" s="1190"/>
      <c r="I57" s="1190"/>
      <c r="J57" s="1190"/>
      <c r="K57" s="1190"/>
      <c r="L57" s="1190"/>
      <c r="M57" s="1190"/>
      <c r="N57" s="1190"/>
      <c r="O57" s="1190"/>
      <c r="P57" s="1190"/>
      <c r="Q57" s="1190"/>
      <c r="R57" s="1190"/>
      <c r="S57" s="1190"/>
      <c r="T57" s="1190"/>
      <c r="U57" s="1190"/>
      <c r="V57" s="1190"/>
      <c r="W57" s="1190"/>
      <c r="X57" s="1191"/>
      <c r="Y57" s="1205"/>
      <c r="Z57" s="1190"/>
      <c r="AA57" s="1190"/>
      <c r="AB57" s="1190"/>
      <c r="AC57" s="1190"/>
      <c r="AD57" s="1190"/>
      <c r="AE57" s="1190"/>
      <c r="AF57" s="1190"/>
      <c r="AG57" s="1190"/>
      <c r="AH57" s="1190"/>
      <c r="AI57" s="1190"/>
      <c r="AJ57" s="1190"/>
      <c r="AK57" s="1190"/>
      <c r="AL57" s="1190"/>
      <c r="AM57" s="1190"/>
      <c r="AN57" s="1190"/>
      <c r="AO57" s="1190"/>
      <c r="AP57" s="1191"/>
      <c r="AQ57" s="1205"/>
      <c r="AR57" s="1190"/>
      <c r="AS57" s="1190"/>
      <c r="AT57" s="1190"/>
      <c r="AU57" s="1190"/>
      <c r="AV57" s="1190"/>
      <c r="AW57" s="1190"/>
      <c r="AX57" s="1190"/>
      <c r="AY57" s="1191"/>
      <c r="AZ57" s="276"/>
      <c r="BA57" s="1528" t="s">
        <v>751</v>
      </c>
      <c r="BB57" s="1529"/>
      <c r="BC57" s="1529"/>
      <c r="BD57" s="1529"/>
      <c r="BE57" s="1529"/>
      <c r="BF57" s="1529"/>
      <c r="BG57" s="1529"/>
      <c r="BH57" s="1529"/>
      <c r="BI57" s="1530"/>
      <c r="BK57" s="1205"/>
      <c r="BL57" s="1190"/>
      <c r="BM57" s="1190"/>
      <c r="BN57" s="1190"/>
      <c r="BO57" s="1190"/>
      <c r="BP57" s="1190"/>
      <c r="BQ57" s="1190"/>
      <c r="BR57" s="1191"/>
      <c r="BS57" s="1540"/>
      <c r="BT57" s="1541"/>
      <c r="BU57" s="1541"/>
      <c r="BV57" s="1542"/>
      <c r="BW57" s="1633"/>
      <c r="BX57" s="1634"/>
      <c r="BY57" s="1634"/>
      <c r="BZ57" s="1634"/>
      <c r="CA57" s="1634"/>
      <c r="CB57" s="1634"/>
      <c r="CC57" s="1634"/>
      <c r="CD57" s="1635"/>
      <c r="CE57" s="1540"/>
      <c r="CF57" s="1541"/>
      <c r="CG57" s="1541"/>
      <c r="CH57" s="1542"/>
      <c r="CI57" s="1570"/>
      <c r="CJ57" s="1571"/>
      <c r="CK57" s="1571"/>
      <c r="CL57" s="1571"/>
      <c r="CM57" s="1571"/>
      <c r="CN57" s="1572"/>
      <c r="CO57" s="1540"/>
      <c r="CP57" s="1541"/>
      <c r="CQ57" s="1541"/>
      <c r="CR57" s="1541"/>
      <c r="CS57" s="1541"/>
      <c r="CT57" s="1541"/>
      <c r="CU57" s="1541"/>
      <c r="CV57" s="1541"/>
      <c r="CW57" s="1541"/>
      <c r="CX57" s="1541"/>
      <c r="CY57" s="1541"/>
      <c r="CZ57" s="1541"/>
      <c r="DA57" s="1541"/>
      <c r="DB57" s="1542"/>
      <c r="DC57" s="1596"/>
      <c r="DD57" s="1597"/>
      <c r="DE57" s="1597"/>
      <c r="DF57" s="1597"/>
      <c r="DG57" s="1597"/>
      <c r="DH57" s="1597"/>
      <c r="DI57" s="1597"/>
      <c r="DJ57" s="1598"/>
      <c r="DK57" s="1540"/>
      <c r="DL57" s="1541"/>
      <c r="DM57" s="1541"/>
      <c r="DN57" s="1541"/>
      <c r="DO57" s="1541"/>
      <c r="DP57" s="1541"/>
      <c r="DQ57" s="1542"/>
    </row>
    <row r="58" spans="1:122" ht="9.9499999999999993" customHeight="1">
      <c r="A58" s="1365"/>
      <c r="B58" s="1365"/>
      <c r="C58" s="1365"/>
      <c r="D58" s="1365"/>
      <c r="E58" s="1365"/>
      <c r="F58" s="1365"/>
      <c r="G58" s="1228"/>
      <c r="H58" s="1193"/>
      <c r="I58" s="1193"/>
      <c r="J58" s="1193"/>
      <c r="K58" s="1193"/>
      <c r="L58" s="1193"/>
      <c r="M58" s="1193"/>
      <c r="N58" s="1193"/>
      <c r="O58" s="1193"/>
      <c r="P58" s="1193"/>
      <c r="Q58" s="1193"/>
      <c r="R58" s="1193"/>
      <c r="S58" s="1193"/>
      <c r="T58" s="1193"/>
      <c r="U58" s="1193"/>
      <c r="V58" s="1193"/>
      <c r="W58" s="1193"/>
      <c r="X58" s="1194"/>
      <c r="Y58" s="1228"/>
      <c r="Z58" s="1193"/>
      <c r="AA58" s="1193"/>
      <c r="AB58" s="1193"/>
      <c r="AC58" s="1193"/>
      <c r="AD58" s="1193"/>
      <c r="AE58" s="1193"/>
      <c r="AF58" s="1193"/>
      <c r="AG58" s="1193"/>
      <c r="AH58" s="1193"/>
      <c r="AI58" s="1193"/>
      <c r="AJ58" s="1193"/>
      <c r="AK58" s="1193"/>
      <c r="AL58" s="1193"/>
      <c r="AM58" s="1193"/>
      <c r="AN58" s="1193"/>
      <c r="AO58" s="1193"/>
      <c r="AP58" s="1194"/>
      <c r="AQ58" s="1228"/>
      <c r="AR58" s="1193"/>
      <c r="AS58" s="1193"/>
      <c r="AT58" s="1193"/>
      <c r="AU58" s="1193"/>
      <c r="AV58" s="1193"/>
      <c r="AW58" s="1193"/>
      <c r="AX58" s="1193"/>
      <c r="AY58" s="1194"/>
      <c r="AZ58" s="288"/>
      <c r="BA58" s="1554"/>
      <c r="BB58" s="1555"/>
      <c r="BC58" s="1555"/>
      <c r="BD58" s="1555"/>
      <c r="BE58" s="1555"/>
      <c r="BF58" s="1555"/>
      <c r="BG58" s="1555"/>
      <c r="BH58" s="1555"/>
      <c r="BI58" s="1556"/>
      <c r="BK58" s="1205"/>
      <c r="BL58" s="1190"/>
      <c r="BM58" s="1190"/>
      <c r="BN58" s="1190"/>
      <c r="BO58" s="1190"/>
      <c r="BP58" s="1190"/>
      <c r="BQ58" s="1190"/>
      <c r="BR58" s="1191"/>
      <c r="BS58" s="1437" t="s">
        <v>774</v>
      </c>
      <c r="BT58" s="1373"/>
      <c r="BU58" s="1373"/>
      <c r="BV58" s="1373"/>
      <c r="BW58" s="1373"/>
      <c r="BX58" s="1373"/>
      <c r="BY58" s="1373"/>
      <c r="BZ58" s="1373"/>
      <c r="CA58" s="1373"/>
      <c r="CB58" s="1373"/>
      <c r="CC58" s="1373"/>
      <c r="CD58" s="1455"/>
      <c r="CE58" s="1437" t="s">
        <v>775</v>
      </c>
      <c r="CF58" s="1373"/>
      <c r="CG58" s="1373"/>
      <c r="CH58" s="1374"/>
      <c r="CI58" s="1372" t="s">
        <v>776</v>
      </c>
      <c r="CJ58" s="1373"/>
      <c r="CK58" s="1373"/>
      <c r="CL58" s="1455"/>
      <c r="CM58" s="1437" t="s">
        <v>777</v>
      </c>
      <c r="CN58" s="1373"/>
      <c r="CO58" s="1373"/>
      <c r="CP58" s="1373"/>
      <c r="CQ58" s="1373"/>
      <c r="CR58" s="1373"/>
      <c r="CS58" s="1373"/>
      <c r="CT58" s="1373"/>
      <c r="CU58" s="1373"/>
      <c r="CV58" s="1373"/>
      <c r="CW58" s="1558"/>
      <c r="CX58" s="1559"/>
      <c r="CY58" s="1557" t="s">
        <v>788</v>
      </c>
      <c r="CZ58" s="1558"/>
      <c r="DA58" s="1558"/>
      <c r="DB58" s="1558"/>
      <c r="DC58" s="1373"/>
      <c r="DD58" s="1373"/>
      <c r="DE58" s="1373"/>
      <c r="DF58" s="1373"/>
      <c r="DG58" s="1373"/>
      <c r="DH58" s="1373"/>
      <c r="DI58" s="1373"/>
      <c r="DJ58" s="1374"/>
      <c r="DK58" s="1229" t="s">
        <v>780</v>
      </c>
      <c r="DL58" s="1227"/>
      <c r="DM58" s="1227"/>
      <c r="DN58" s="1227"/>
      <c r="DO58" s="1227"/>
      <c r="DP58" s="1227"/>
      <c r="DQ58" s="1234"/>
    </row>
    <row r="59" spans="1:122" ht="9.9499999999999993" customHeight="1" thickBot="1">
      <c r="AX59" s="288"/>
      <c r="AY59" s="288"/>
      <c r="AZ59" s="288"/>
      <c r="BA59" s="1616" t="s">
        <v>773</v>
      </c>
      <c r="BB59" s="1617"/>
      <c r="BC59" s="1617"/>
      <c r="BD59" s="1617"/>
      <c r="BE59" s="1617"/>
      <c r="BF59" s="1617"/>
      <c r="BG59" s="1617"/>
      <c r="BH59" s="1617"/>
      <c r="BI59" s="1618"/>
      <c r="BK59" s="1205"/>
      <c r="BL59" s="1190"/>
      <c r="BM59" s="1190"/>
      <c r="BN59" s="1190"/>
      <c r="BO59" s="1190"/>
      <c r="BP59" s="1190"/>
      <c r="BQ59" s="1190"/>
      <c r="BR59" s="1191"/>
      <c r="BS59" s="1438"/>
      <c r="BT59" s="1376"/>
      <c r="BU59" s="1376"/>
      <c r="BV59" s="1376"/>
      <c r="BW59" s="1376"/>
      <c r="BX59" s="1376"/>
      <c r="BY59" s="1376"/>
      <c r="BZ59" s="1376"/>
      <c r="CA59" s="1376"/>
      <c r="CB59" s="1376"/>
      <c r="CC59" s="1376"/>
      <c r="CD59" s="1456"/>
      <c r="CE59" s="1438"/>
      <c r="CF59" s="1376"/>
      <c r="CG59" s="1376"/>
      <c r="CH59" s="1377"/>
      <c r="CI59" s="1375"/>
      <c r="CJ59" s="1376"/>
      <c r="CK59" s="1376"/>
      <c r="CL59" s="1456"/>
      <c r="CM59" s="1438"/>
      <c r="CN59" s="1376"/>
      <c r="CO59" s="1376"/>
      <c r="CP59" s="1376"/>
      <c r="CQ59" s="1376"/>
      <c r="CR59" s="1376"/>
      <c r="CS59" s="1376"/>
      <c r="CT59" s="1376"/>
      <c r="CU59" s="1376"/>
      <c r="CV59" s="1376"/>
      <c r="CW59" s="1376"/>
      <c r="CX59" s="1377"/>
      <c r="CY59" s="1438"/>
      <c r="CZ59" s="1376"/>
      <c r="DA59" s="1376"/>
      <c r="DB59" s="1376"/>
      <c r="DC59" s="1376"/>
      <c r="DD59" s="1376"/>
      <c r="DE59" s="1376"/>
      <c r="DF59" s="1376"/>
      <c r="DG59" s="1376"/>
      <c r="DH59" s="1376"/>
      <c r="DI59" s="1376"/>
      <c r="DJ59" s="1377"/>
      <c r="DK59" s="1206"/>
      <c r="DL59" s="1207"/>
      <c r="DM59" s="1207"/>
      <c r="DN59" s="1207"/>
      <c r="DO59" s="1207"/>
      <c r="DP59" s="1207"/>
      <c r="DQ59" s="1235"/>
    </row>
    <row r="60" spans="1:122" ht="9.9499999999999993" customHeight="1">
      <c r="A60" s="1620" t="s">
        <v>871</v>
      </c>
      <c r="B60" s="1621"/>
      <c r="C60" s="1621"/>
      <c r="D60" s="1621"/>
      <c r="E60" s="1621"/>
      <c r="F60" s="1622"/>
      <c r="G60" s="1279" t="s">
        <v>318</v>
      </c>
      <c r="H60" s="1279"/>
      <c r="I60" s="1279"/>
      <c r="J60" s="1279"/>
      <c r="K60" s="1279"/>
      <c r="L60" s="1279"/>
      <c r="M60" s="1279"/>
      <c r="N60" s="1279"/>
      <c r="O60" s="1279"/>
      <c r="P60" s="1279"/>
      <c r="Q60" s="1279"/>
      <c r="R60" s="1279"/>
      <c r="S60" s="1279"/>
      <c r="T60" s="1279"/>
      <c r="U60" s="1279"/>
      <c r="V60" s="1279"/>
      <c r="W60" s="1279"/>
      <c r="X60" s="1279"/>
      <c r="Y60" s="1367" t="s">
        <v>686</v>
      </c>
      <c r="Z60" s="1279"/>
      <c r="AA60" s="1279"/>
      <c r="AB60" s="1279"/>
      <c r="AC60" s="1279"/>
      <c r="AD60" s="1279"/>
      <c r="AE60" s="1279"/>
      <c r="AF60" s="1279"/>
      <c r="AG60" s="1368"/>
      <c r="AH60" s="1367" t="s">
        <v>665</v>
      </c>
      <c r="AI60" s="1279"/>
      <c r="AJ60" s="1279"/>
      <c r="AK60" s="1279"/>
      <c r="AL60" s="1279"/>
      <c r="AM60" s="1279"/>
      <c r="AN60" s="1279"/>
      <c r="AO60" s="1279"/>
      <c r="AP60" s="1279"/>
      <c r="AQ60" s="1367" t="s">
        <v>316</v>
      </c>
      <c r="AR60" s="1279"/>
      <c r="AS60" s="1279"/>
      <c r="AT60" s="1279"/>
      <c r="AU60" s="1279"/>
      <c r="AV60" s="1279"/>
      <c r="AW60" s="1279"/>
      <c r="AX60" s="1279"/>
      <c r="AY60" s="1280"/>
      <c r="AZ60" s="288"/>
      <c r="BA60" s="1493"/>
      <c r="BB60" s="1494"/>
      <c r="BC60" s="1494"/>
      <c r="BD60" s="1494"/>
      <c r="BE60" s="1494"/>
      <c r="BF60" s="1494"/>
      <c r="BG60" s="1494"/>
      <c r="BH60" s="1494"/>
      <c r="BI60" s="1504"/>
      <c r="BK60" s="1205"/>
      <c r="BL60" s="1190"/>
      <c r="BM60" s="1190"/>
      <c r="BN60" s="1190"/>
      <c r="BO60" s="1190"/>
      <c r="BP60" s="1190"/>
      <c r="BQ60" s="1190"/>
      <c r="BR60" s="1191"/>
      <c r="BS60" s="1534" t="str">
        <f>IF(設備データ入力シート!E162="","",設備データ入力シート!E162)</f>
        <v/>
      </c>
      <c r="BT60" s="1535"/>
      <c r="BU60" s="1535"/>
      <c r="BV60" s="1535"/>
      <c r="BW60" s="1535"/>
      <c r="BX60" s="1535"/>
      <c r="BY60" s="1535"/>
      <c r="BZ60" s="1535"/>
      <c r="CA60" s="1535"/>
      <c r="CB60" s="1535"/>
      <c r="CC60" s="1535"/>
      <c r="CD60" s="1536"/>
      <c r="CE60" s="1534" t="str">
        <f>IF(設備データ入力シート!E163="","",VLOOKUP(設備データ入力シート!E163,設備データ入力シート!O136:P138,2,FALSE))</f>
        <v/>
      </c>
      <c r="CF60" s="1535"/>
      <c r="CG60" s="1535"/>
      <c r="CH60" s="1536"/>
      <c r="CI60" s="1534">
        <v>1</v>
      </c>
      <c r="CJ60" s="1535"/>
      <c r="CK60" s="1535"/>
      <c r="CL60" s="1536"/>
      <c r="CM60" s="1564" t="str">
        <f>IF(設備データ入力シート!$E$165&gt;=1,"2"&amp;設備データ入力シート!$E$165,IF(AND(設備データ入力シート!$E$163="6.特定（電子）",設備データ入力シート!$E$173=20),206620,IF(AND(設備データ入力シート!$E$163="6.特定（電子）",設備データ入力シート!$E$173=50),206650,IF(AND(設備データ入力シート!$E$163="6.特定（電子）",設備データ入力シート!$E$173=200),206200,""))))</f>
        <v/>
      </c>
      <c r="CN60" s="1565"/>
      <c r="CO60" s="1565"/>
      <c r="CP60" s="1565"/>
      <c r="CQ60" s="1565"/>
      <c r="CR60" s="1565"/>
      <c r="CS60" s="1565"/>
      <c r="CT60" s="1565"/>
      <c r="CU60" s="1565"/>
      <c r="CV60" s="1565"/>
      <c r="CW60" s="1565"/>
      <c r="CX60" s="1566"/>
      <c r="CY60" s="1534" t="str">
        <f>IF(設備データ入力シート!$E$166&gt;=1,"2"&amp;設備データ入力シート!$E$166,IF(AND(設備データ入力シート!$E$163="6.特定（電子）",設備データ入力シート!$E$173=20),206620,IF(AND(設備データ入力シート!$E$163="6.特定（電子）",設備データ入力シート!$E$173=50),206650,IF(AND(設備データ入力シート!$E$163="6.特定（電子）",設備データ入力シート!$E$173=200),206200,""))))</f>
        <v/>
      </c>
      <c r="CZ60" s="1535"/>
      <c r="DA60" s="1535"/>
      <c r="DB60" s="1535"/>
      <c r="DC60" s="1535"/>
      <c r="DD60" s="1535"/>
      <c r="DE60" s="1535"/>
      <c r="DF60" s="1535"/>
      <c r="DG60" s="1535"/>
      <c r="DH60" s="1535"/>
      <c r="DI60" s="1535"/>
      <c r="DJ60" s="1536"/>
      <c r="DK60" s="1573" t="str">
        <f>IF(設備データ入力シート!E167="","",設備データ入力シート!E167)</f>
        <v/>
      </c>
      <c r="DL60" s="1574"/>
      <c r="DM60" s="1574"/>
      <c r="DN60" s="1574"/>
      <c r="DO60" s="1386" t="s">
        <v>781</v>
      </c>
      <c r="DP60" s="1386"/>
      <c r="DQ60" s="1387"/>
      <c r="DR60" s="289"/>
    </row>
    <row r="61" spans="1:122" ht="9.9499999999999993" customHeight="1">
      <c r="A61" s="1623"/>
      <c r="B61" s="1240"/>
      <c r="C61" s="1240"/>
      <c r="D61" s="1240"/>
      <c r="E61" s="1240"/>
      <c r="F61" s="1241"/>
      <c r="G61" s="1207"/>
      <c r="H61" s="1207"/>
      <c r="I61" s="1207"/>
      <c r="J61" s="1207"/>
      <c r="K61" s="1207"/>
      <c r="L61" s="1207"/>
      <c r="M61" s="1207"/>
      <c r="N61" s="1207"/>
      <c r="O61" s="1207"/>
      <c r="P61" s="1207"/>
      <c r="Q61" s="1207"/>
      <c r="R61" s="1207"/>
      <c r="S61" s="1207"/>
      <c r="T61" s="1207"/>
      <c r="U61" s="1207"/>
      <c r="V61" s="1207"/>
      <c r="W61" s="1207"/>
      <c r="X61" s="1207"/>
      <c r="Y61" s="1206"/>
      <c r="Z61" s="1207"/>
      <c r="AA61" s="1207"/>
      <c r="AB61" s="1207"/>
      <c r="AC61" s="1207"/>
      <c r="AD61" s="1207"/>
      <c r="AE61" s="1207"/>
      <c r="AF61" s="1207"/>
      <c r="AG61" s="1235"/>
      <c r="AH61" s="1206"/>
      <c r="AI61" s="1207"/>
      <c r="AJ61" s="1207"/>
      <c r="AK61" s="1207"/>
      <c r="AL61" s="1207"/>
      <c r="AM61" s="1207"/>
      <c r="AN61" s="1207"/>
      <c r="AO61" s="1207"/>
      <c r="AP61" s="1207"/>
      <c r="AQ61" s="1206"/>
      <c r="AR61" s="1207"/>
      <c r="AS61" s="1207"/>
      <c r="AT61" s="1207"/>
      <c r="AU61" s="1207"/>
      <c r="AV61" s="1207"/>
      <c r="AW61" s="1207"/>
      <c r="AX61" s="1207"/>
      <c r="AY61" s="1550"/>
      <c r="AZ61" s="288"/>
      <c r="BA61" s="1528" t="s">
        <v>872</v>
      </c>
      <c r="BB61" s="1529"/>
      <c r="BC61" s="1529"/>
      <c r="BD61" s="1529"/>
      <c r="BE61" s="1529"/>
      <c r="BF61" s="1529"/>
      <c r="BG61" s="1529"/>
      <c r="BH61" s="1529"/>
      <c r="BI61" s="1530"/>
      <c r="BK61" s="1205"/>
      <c r="BL61" s="1190"/>
      <c r="BM61" s="1190"/>
      <c r="BN61" s="1190"/>
      <c r="BO61" s="1190"/>
      <c r="BP61" s="1190"/>
      <c r="BQ61" s="1190"/>
      <c r="BR61" s="1191"/>
      <c r="BS61" s="1537"/>
      <c r="BT61" s="1538"/>
      <c r="BU61" s="1538"/>
      <c r="BV61" s="1538"/>
      <c r="BW61" s="1538"/>
      <c r="BX61" s="1538"/>
      <c r="BY61" s="1538"/>
      <c r="BZ61" s="1538"/>
      <c r="CA61" s="1538"/>
      <c r="CB61" s="1538"/>
      <c r="CC61" s="1538"/>
      <c r="CD61" s="1539"/>
      <c r="CE61" s="1537"/>
      <c r="CF61" s="1538"/>
      <c r="CG61" s="1538"/>
      <c r="CH61" s="1539"/>
      <c r="CI61" s="1537"/>
      <c r="CJ61" s="1538"/>
      <c r="CK61" s="1538"/>
      <c r="CL61" s="1539"/>
      <c r="CM61" s="1567"/>
      <c r="CN61" s="1568"/>
      <c r="CO61" s="1568"/>
      <c r="CP61" s="1568"/>
      <c r="CQ61" s="1568"/>
      <c r="CR61" s="1568"/>
      <c r="CS61" s="1568"/>
      <c r="CT61" s="1568"/>
      <c r="CU61" s="1568"/>
      <c r="CV61" s="1568"/>
      <c r="CW61" s="1568"/>
      <c r="CX61" s="1569"/>
      <c r="CY61" s="1537"/>
      <c r="CZ61" s="1538"/>
      <c r="DA61" s="1538"/>
      <c r="DB61" s="1538"/>
      <c r="DC61" s="1538"/>
      <c r="DD61" s="1538"/>
      <c r="DE61" s="1538"/>
      <c r="DF61" s="1538"/>
      <c r="DG61" s="1538"/>
      <c r="DH61" s="1538"/>
      <c r="DI61" s="1538"/>
      <c r="DJ61" s="1539"/>
      <c r="DK61" s="1575"/>
      <c r="DL61" s="1576"/>
      <c r="DM61" s="1576"/>
      <c r="DN61" s="1576"/>
      <c r="DO61" s="1390"/>
      <c r="DP61" s="1390"/>
      <c r="DQ61" s="1391"/>
      <c r="DR61" s="289"/>
    </row>
    <row r="62" spans="1:122" ht="9.9499999999999993" customHeight="1">
      <c r="A62" s="1623"/>
      <c r="B62" s="1240"/>
      <c r="C62" s="1240"/>
      <c r="D62" s="1240"/>
      <c r="E62" s="1240"/>
      <c r="F62" s="1241"/>
      <c r="G62" s="1410" t="str">
        <f>IF(設備データ入力シート!D62="","",設備データ入力シート!D62)</f>
        <v/>
      </c>
      <c r="H62" s="1411"/>
      <c r="I62" s="1411"/>
      <c r="J62" s="1411"/>
      <c r="K62" s="1411"/>
      <c r="L62" s="1411"/>
      <c r="M62" s="1411"/>
      <c r="N62" s="1411"/>
      <c r="O62" s="1411"/>
      <c r="P62" s="1411"/>
      <c r="Q62" s="1411"/>
      <c r="R62" s="1411"/>
      <c r="S62" s="1411"/>
      <c r="T62" s="1411"/>
      <c r="U62" s="1411"/>
      <c r="V62" s="1411"/>
      <c r="W62" s="1411"/>
      <c r="X62" s="1412"/>
      <c r="Y62" s="1647" t="str">
        <f>IF(OR(G62="0.無し",G62=""),"",設備データ入力シート!D63)</f>
        <v/>
      </c>
      <c r="Z62" s="1648"/>
      <c r="AA62" s="1648"/>
      <c r="AB62" s="1648"/>
      <c r="AC62" s="1648"/>
      <c r="AD62" s="1648"/>
      <c r="AE62" s="1648"/>
      <c r="AF62" s="1648"/>
      <c r="AG62" s="1649"/>
      <c r="AH62" s="1251" t="str">
        <f>IF(OR(G62="0.無し",G62=""),"",設備データ入力シート!D65)</f>
        <v/>
      </c>
      <c r="AI62" s="1187"/>
      <c r="AJ62" s="1187"/>
      <c r="AK62" s="1187"/>
      <c r="AL62" s="1187"/>
      <c r="AM62" s="1187"/>
      <c r="AN62" s="1187"/>
      <c r="AO62" s="1187"/>
      <c r="AP62" s="1187"/>
      <c r="AQ62" s="1252" t="str">
        <f>設備データ入力シート!D66&amp;設備データ入力シート!G66&amp;設備データ入力シート!H66&amp;設備データ入力シート!I66</f>
        <v>年月</v>
      </c>
      <c r="AR62" s="1253"/>
      <c r="AS62" s="1253"/>
      <c r="AT62" s="1253"/>
      <c r="AU62" s="1253"/>
      <c r="AV62" s="1253"/>
      <c r="AW62" s="1253"/>
      <c r="AX62" s="1253"/>
      <c r="AY62" s="1587"/>
      <c r="AZ62" s="276"/>
      <c r="BA62" s="1531"/>
      <c r="BB62" s="1532"/>
      <c r="BC62" s="1532"/>
      <c r="BD62" s="1532"/>
      <c r="BE62" s="1532"/>
      <c r="BF62" s="1532"/>
      <c r="BG62" s="1532"/>
      <c r="BH62" s="1532"/>
      <c r="BI62" s="1533"/>
      <c r="BK62" s="1228"/>
      <c r="BL62" s="1193"/>
      <c r="BM62" s="1193"/>
      <c r="BN62" s="1193"/>
      <c r="BO62" s="1193"/>
      <c r="BP62" s="1193"/>
      <c r="BQ62" s="1193"/>
      <c r="BR62" s="1194"/>
      <c r="BS62" s="1540"/>
      <c r="BT62" s="1541"/>
      <c r="BU62" s="1541"/>
      <c r="BV62" s="1541"/>
      <c r="BW62" s="1541"/>
      <c r="BX62" s="1541"/>
      <c r="BY62" s="1541"/>
      <c r="BZ62" s="1541"/>
      <c r="CA62" s="1541"/>
      <c r="CB62" s="1541"/>
      <c r="CC62" s="1541"/>
      <c r="CD62" s="1542"/>
      <c r="CE62" s="1540"/>
      <c r="CF62" s="1541"/>
      <c r="CG62" s="1541"/>
      <c r="CH62" s="1542"/>
      <c r="CI62" s="1540"/>
      <c r="CJ62" s="1541"/>
      <c r="CK62" s="1541"/>
      <c r="CL62" s="1542"/>
      <c r="CM62" s="1570"/>
      <c r="CN62" s="1571"/>
      <c r="CO62" s="1571"/>
      <c r="CP62" s="1571"/>
      <c r="CQ62" s="1571"/>
      <c r="CR62" s="1571"/>
      <c r="CS62" s="1571"/>
      <c r="CT62" s="1571"/>
      <c r="CU62" s="1571"/>
      <c r="CV62" s="1571"/>
      <c r="CW62" s="1571"/>
      <c r="CX62" s="1572"/>
      <c r="CY62" s="1540"/>
      <c r="CZ62" s="1541"/>
      <c r="DA62" s="1541"/>
      <c r="DB62" s="1541"/>
      <c r="DC62" s="1541"/>
      <c r="DD62" s="1541"/>
      <c r="DE62" s="1541"/>
      <c r="DF62" s="1541"/>
      <c r="DG62" s="1541"/>
      <c r="DH62" s="1541"/>
      <c r="DI62" s="1541"/>
      <c r="DJ62" s="1542"/>
      <c r="DK62" s="1573" t="str">
        <f>IF(設備データ入力シート!E168="","",設備データ入力シート!E168)</f>
        <v/>
      </c>
      <c r="DL62" s="1574"/>
      <c r="DM62" s="1574"/>
      <c r="DN62" s="1574"/>
      <c r="DO62" s="1386" t="s">
        <v>873</v>
      </c>
      <c r="DP62" s="1386"/>
      <c r="DQ62" s="1387"/>
      <c r="DR62" s="289"/>
    </row>
    <row r="63" spans="1:122" ht="9.9499999999999993" customHeight="1">
      <c r="A63" s="1623"/>
      <c r="B63" s="1240"/>
      <c r="C63" s="1240"/>
      <c r="D63" s="1240"/>
      <c r="E63" s="1240"/>
      <c r="F63" s="1241"/>
      <c r="G63" s="1413"/>
      <c r="H63" s="1414"/>
      <c r="I63" s="1414"/>
      <c r="J63" s="1414"/>
      <c r="K63" s="1414"/>
      <c r="L63" s="1414"/>
      <c r="M63" s="1414"/>
      <c r="N63" s="1414"/>
      <c r="O63" s="1414"/>
      <c r="P63" s="1414"/>
      <c r="Q63" s="1414"/>
      <c r="R63" s="1414"/>
      <c r="S63" s="1414"/>
      <c r="T63" s="1414"/>
      <c r="U63" s="1414"/>
      <c r="V63" s="1414"/>
      <c r="W63" s="1414"/>
      <c r="X63" s="1415"/>
      <c r="Y63" s="1351"/>
      <c r="Z63" s="1650"/>
      <c r="AA63" s="1650"/>
      <c r="AB63" s="1650"/>
      <c r="AC63" s="1650"/>
      <c r="AD63" s="1650"/>
      <c r="AE63" s="1650"/>
      <c r="AF63" s="1650"/>
      <c r="AG63" s="1651"/>
      <c r="AH63" s="1205"/>
      <c r="AI63" s="1190"/>
      <c r="AJ63" s="1190"/>
      <c r="AK63" s="1190"/>
      <c r="AL63" s="1190"/>
      <c r="AM63" s="1190"/>
      <c r="AN63" s="1190"/>
      <c r="AO63" s="1190"/>
      <c r="AP63" s="1190"/>
      <c r="AQ63" s="1255"/>
      <c r="AR63" s="1256"/>
      <c r="AS63" s="1256"/>
      <c r="AT63" s="1256"/>
      <c r="AU63" s="1256"/>
      <c r="AV63" s="1256"/>
      <c r="AW63" s="1256"/>
      <c r="AX63" s="1256"/>
      <c r="AY63" s="1588"/>
      <c r="AZ63" s="276"/>
      <c r="BA63" s="1528" t="s">
        <v>874</v>
      </c>
      <c r="BB63" s="1529"/>
      <c r="BC63" s="1529"/>
      <c r="BD63" s="1529"/>
      <c r="BE63" s="1529"/>
      <c r="BF63" s="1529"/>
      <c r="BG63" s="1529"/>
      <c r="BH63" s="1529"/>
      <c r="BI63" s="1530"/>
      <c r="BK63" s="1229" t="s">
        <v>875</v>
      </c>
      <c r="BL63" s="1227"/>
      <c r="BM63" s="1227"/>
      <c r="BN63" s="1227"/>
      <c r="BO63" s="1227"/>
      <c r="BP63" s="1227"/>
      <c r="BQ63" s="1227"/>
      <c r="BR63" s="1234"/>
      <c r="BS63" s="1437" t="s">
        <v>768</v>
      </c>
      <c r="BT63" s="1373"/>
      <c r="BU63" s="1373"/>
      <c r="BV63" s="1373"/>
      <c r="BW63" s="1373"/>
      <c r="BX63" s="1373"/>
      <c r="BY63" s="1373"/>
      <c r="BZ63" s="1455"/>
      <c r="CA63" s="1437" t="s">
        <v>686</v>
      </c>
      <c r="CB63" s="1373"/>
      <c r="CC63" s="1373"/>
      <c r="CD63" s="1374"/>
      <c r="CE63" s="1372" t="s">
        <v>785</v>
      </c>
      <c r="CF63" s="1373"/>
      <c r="CG63" s="1373"/>
      <c r="CH63" s="1373"/>
      <c r="CI63" s="1373"/>
      <c r="CJ63" s="1373"/>
      <c r="CK63" s="1373"/>
      <c r="CL63" s="1455"/>
      <c r="CM63" s="1229" t="s">
        <v>19</v>
      </c>
      <c r="CN63" s="1227"/>
      <c r="CO63" s="1227"/>
      <c r="CP63" s="1227"/>
      <c r="CQ63" s="1227"/>
      <c r="CR63" s="1227"/>
      <c r="CS63" s="1229" t="s">
        <v>787</v>
      </c>
      <c r="CT63" s="1227"/>
      <c r="CU63" s="1227"/>
      <c r="CV63" s="1227"/>
      <c r="CW63" s="1227"/>
      <c r="CX63" s="1234"/>
      <c r="CY63" s="1437" t="s">
        <v>788</v>
      </c>
      <c r="CZ63" s="1373"/>
      <c r="DA63" s="1373"/>
      <c r="DB63" s="1373"/>
      <c r="DC63" s="1373"/>
      <c r="DD63" s="1373"/>
      <c r="DE63" s="1373"/>
      <c r="DF63" s="1373"/>
      <c r="DG63" s="1373"/>
      <c r="DH63" s="1373"/>
      <c r="DI63" s="1373"/>
      <c r="DJ63" s="1374"/>
      <c r="DK63" s="1577"/>
      <c r="DL63" s="1578"/>
      <c r="DM63" s="1578"/>
      <c r="DN63" s="1578"/>
      <c r="DO63" s="1388"/>
      <c r="DP63" s="1388"/>
      <c r="DQ63" s="1389"/>
      <c r="DR63" s="289"/>
    </row>
    <row r="64" spans="1:122" ht="9.9499999999999993" customHeight="1">
      <c r="A64" s="1623"/>
      <c r="B64" s="1240"/>
      <c r="C64" s="1240"/>
      <c r="D64" s="1240"/>
      <c r="E64" s="1240"/>
      <c r="F64" s="1241"/>
      <c r="G64" s="1413"/>
      <c r="H64" s="1414"/>
      <c r="I64" s="1414"/>
      <c r="J64" s="1414"/>
      <c r="K64" s="1414"/>
      <c r="L64" s="1414"/>
      <c r="M64" s="1414"/>
      <c r="N64" s="1414"/>
      <c r="O64" s="1414"/>
      <c r="P64" s="1414"/>
      <c r="Q64" s="1414"/>
      <c r="R64" s="1414"/>
      <c r="S64" s="1414"/>
      <c r="T64" s="1414"/>
      <c r="U64" s="1414"/>
      <c r="V64" s="1414"/>
      <c r="W64" s="1414"/>
      <c r="X64" s="1415"/>
      <c r="Y64" s="1351"/>
      <c r="Z64" s="1650"/>
      <c r="AA64" s="1650"/>
      <c r="AB64" s="1650"/>
      <c r="AC64" s="1650"/>
      <c r="AD64" s="1650"/>
      <c r="AE64" s="1650"/>
      <c r="AF64" s="1650"/>
      <c r="AG64" s="1651"/>
      <c r="AH64" s="1205"/>
      <c r="AI64" s="1190"/>
      <c r="AJ64" s="1190"/>
      <c r="AK64" s="1190"/>
      <c r="AL64" s="1190"/>
      <c r="AM64" s="1190"/>
      <c r="AN64" s="1190"/>
      <c r="AO64" s="1190"/>
      <c r="AP64" s="1190"/>
      <c r="AQ64" s="1255"/>
      <c r="AR64" s="1256"/>
      <c r="AS64" s="1256"/>
      <c r="AT64" s="1256"/>
      <c r="AU64" s="1256"/>
      <c r="AV64" s="1256"/>
      <c r="AW64" s="1256"/>
      <c r="AX64" s="1256"/>
      <c r="AY64" s="1588"/>
      <c r="AZ64" s="278"/>
      <c r="BA64" s="1531"/>
      <c r="BB64" s="1532"/>
      <c r="BC64" s="1532"/>
      <c r="BD64" s="1532"/>
      <c r="BE64" s="1532"/>
      <c r="BF64" s="1532"/>
      <c r="BG64" s="1532"/>
      <c r="BH64" s="1532"/>
      <c r="BI64" s="1533"/>
      <c r="BK64" s="1205"/>
      <c r="BL64" s="1190"/>
      <c r="BM64" s="1190"/>
      <c r="BN64" s="1190"/>
      <c r="BO64" s="1190"/>
      <c r="BP64" s="1190"/>
      <c r="BQ64" s="1190"/>
      <c r="BR64" s="1191"/>
      <c r="BS64" s="1438"/>
      <c r="BT64" s="1376"/>
      <c r="BU64" s="1376"/>
      <c r="BV64" s="1376"/>
      <c r="BW64" s="1376"/>
      <c r="BX64" s="1376"/>
      <c r="BY64" s="1376"/>
      <c r="BZ64" s="1456"/>
      <c r="CA64" s="1438"/>
      <c r="CB64" s="1376"/>
      <c r="CC64" s="1376"/>
      <c r="CD64" s="1377"/>
      <c r="CE64" s="1375"/>
      <c r="CF64" s="1376"/>
      <c r="CG64" s="1376"/>
      <c r="CH64" s="1376"/>
      <c r="CI64" s="1376"/>
      <c r="CJ64" s="1376"/>
      <c r="CK64" s="1376"/>
      <c r="CL64" s="1456"/>
      <c r="CM64" s="1205"/>
      <c r="CN64" s="1190"/>
      <c r="CO64" s="1190"/>
      <c r="CP64" s="1190"/>
      <c r="CQ64" s="1190"/>
      <c r="CR64" s="1190"/>
      <c r="CS64" s="1206"/>
      <c r="CT64" s="1207"/>
      <c r="CU64" s="1207"/>
      <c r="CV64" s="1207"/>
      <c r="CW64" s="1207"/>
      <c r="CX64" s="1235"/>
      <c r="CY64" s="1438"/>
      <c r="CZ64" s="1376"/>
      <c r="DA64" s="1376"/>
      <c r="DB64" s="1376"/>
      <c r="DC64" s="1376"/>
      <c r="DD64" s="1376"/>
      <c r="DE64" s="1376"/>
      <c r="DF64" s="1376"/>
      <c r="DG64" s="1376"/>
      <c r="DH64" s="1376"/>
      <c r="DI64" s="1376"/>
      <c r="DJ64" s="1377"/>
      <c r="DK64" s="1575"/>
      <c r="DL64" s="1576"/>
      <c r="DM64" s="1576"/>
      <c r="DN64" s="1576"/>
      <c r="DO64" s="1390"/>
      <c r="DP64" s="1390"/>
      <c r="DQ64" s="1391"/>
      <c r="DR64" s="289"/>
    </row>
    <row r="65" spans="1:122" ht="9.9499999999999993" customHeight="1">
      <c r="A65" s="1623"/>
      <c r="B65" s="1240"/>
      <c r="C65" s="1240"/>
      <c r="D65" s="1240"/>
      <c r="E65" s="1240"/>
      <c r="F65" s="1241"/>
      <c r="G65" s="1644"/>
      <c r="H65" s="1645"/>
      <c r="I65" s="1645"/>
      <c r="J65" s="1645"/>
      <c r="K65" s="1645"/>
      <c r="L65" s="1645"/>
      <c r="M65" s="1645"/>
      <c r="N65" s="1645"/>
      <c r="O65" s="1645"/>
      <c r="P65" s="1645"/>
      <c r="Q65" s="1645"/>
      <c r="R65" s="1645"/>
      <c r="S65" s="1645"/>
      <c r="T65" s="1645"/>
      <c r="U65" s="1645"/>
      <c r="V65" s="1645"/>
      <c r="W65" s="1645"/>
      <c r="X65" s="1646"/>
      <c r="Y65" s="1652"/>
      <c r="Z65" s="1653"/>
      <c r="AA65" s="1653"/>
      <c r="AB65" s="1653"/>
      <c r="AC65" s="1653"/>
      <c r="AD65" s="1653"/>
      <c r="AE65" s="1653"/>
      <c r="AF65" s="1653"/>
      <c r="AG65" s="1654"/>
      <c r="AH65" s="1228"/>
      <c r="AI65" s="1193"/>
      <c r="AJ65" s="1193"/>
      <c r="AK65" s="1193"/>
      <c r="AL65" s="1193"/>
      <c r="AM65" s="1193"/>
      <c r="AN65" s="1193"/>
      <c r="AO65" s="1193"/>
      <c r="AP65" s="1193"/>
      <c r="AQ65" s="1258"/>
      <c r="AR65" s="1259"/>
      <c r="AS65" s="1259"/>
      <c r="AT65" s="1259"/>
      <c r="AU65" s="1259"/>
      <c r="AV65" s="1259"/>
      <c r="AW65" s="1259"/>
      <c r="AX65" s="1259"/>
      <c r="AY65" s="1589"/>
      <c r="AZ65" s="278"/>
      <c r="BA65" s="1528" t="s">
        <v>876</v>
      </c>
      <c r="BB65" s="1529"/>
      <c r="BC65" s="1529"/>
      <c r="BD65" s="1529"/>
      <c r="BE65" s="1529"/>
      <c r="BF65" s="1529"/>
      <c r="BG65" s="1529"/>
      <c r="BH65" s="1529"/>
      <c r="BI65" s="1530"/>
      <c r="BK65" s="1205"/>
      <c r="BL65" s="1190"/>
      <c r="BM65" s="1190"/>
      <c r="BN65" s="1190"/>
      <c r="BO65" s="1190"/>
      <c r="BP65" s="1190"/>
      <c r="BQ65" s="1190"/>
      <c r="BR65" s="1191"/>
      <c r="BS65" s="1534" t="str">
        <f>IF(設備データ入力シート!E170="","",設備データ入力シート!E170)</f>
        <v/>
      </c>
      <c r="BT65" s="1535"/>
      <c r="BU65" s="1535"/>
      <c r="BV65" s="1535"/>
      <c r="BW65" s="1535"/>
      <c r="BX65" s="1535"/>
      <c r="BY65" s="1535"/>
      <c r="BZ65" s="1536"/>
      <c r="CA65" s="1534">
        <v>2</v>
      </c>
      <c r="CB65" s="1535"/>
      <c r="CC65" s="1535"/>
      <c r="CD65" s="1536"/>
      <c r="CE65" s="1590" t="str">
        <f>IF(設備データ入力シート!E172="","",設備データ入力シート!E172)</f>
        <v/>
      </c>
      <c r="CF65" s="1591"/>
      <c r="CG65" s="1591"/>
      <c r="CH65" s="1591"/>
      <c r="CI65" s="1591"/>
      <c r="CJ65" s="1591"/>
      <c r="CK65" s="1591"/>
      <c r="CL65" s="1592"/>
      <c r="CM65" s="1534" t="str">
        <f>IF(設備データ入力シート!E173="","",設備データ入力シート!E173)</f>
        <v/>
      </c>
      <c r="CN65" s="1535"/>
      <c r="CO65" s="1581"/>
      <c r="CP65" s="1581"/>
      <c r="CQ65" s="1581"/>
      <c r="CR65" s="1582"/>
      <c r="CS65" s="1534" t="str">
        <f>IF(BS65="","",設備データ入力シート!E174)</f>
        <v/>
      </c>
      <c r="CT65" s="1535"/>
      <c r="CU65" s="1535"/>
      <c r="CV65" s="1535"/>
      <c r="CW65" s="1386" t="s">
        <v>877</v>
      </c>
      <c r="CX65" s="1387"/>
      <c r="CY65" s="1534" t="str">
        <f>IF(設備データ入力シート!$E$166&gt;=1,"2"&amp;設備データ入力シート!$E$166,IF(AND(設備データ入力シート!$E$163="6.特定（電子）",設備データ入力シート!$E$173=20),206620,IF(AND(設備データ入力シート!$E$163="6.特定（電子）",設備データ入力シート!$E$173=50),206650,IF(AND(設備データ入力シート!$E$163="6.特定（電子）",設備データ入力シート!$E$173=200),206200,""))))</f>
        <v/>
      </c>
      <c r="CZ65" s="1535"/>
      <c r="DA65" s="1535"/>
      <c r="DB65" s="1535"/>
      <c r="DC65" s="1535"/>
      <c r="DD65" s="1535"/>
      <c r="DE65" s="1535"/>
      <c r="DF65" s="1535"/>
      <c r="DG65" s="1535"/>
      <c r="DH65" s="1535"/>
      <c r="DI65" s="1535"/>
      <c r="DJ65" s="1536"/>
      <c r="DK65" s="1573" t="str">
        <f>IF(設備データ入力シート!E169="","",設備データ入力シート!E169)</f>
        <v/>
      </c>
      <c r="DL65" s="1574"/>
      <c r="DM65" s="1574"/>
      <c r="DN65" s="1574"/>
      <c r="DO65" s="1386" t="s">
        <v>878</v>
      </c>
      <c r="DP65" s="1386"/>
      <c r="DQ65" s="1387"/>
      <c r="DR65" s="289"/>
    </row>
    <row r="66" spans="1:122" ht="9.9499999999999993" customHeight="1">
      <c r="A66" s="1623"/>
      <c r="B66" s="1240"/>
      <c r="C66" s="1240"/>
      <c r="D66" s="1240"/>
      <c r="E66" s="1240"/>
      <c r="F66" s="1241"/>
      <c r="G66" s="1636" t="s">
        <v>879</v>
      </c>
      <c r="H66" s="1370"/>
      <c r="I66" s="1370"/>
      <c r="J66" s="1370"/>
      <c r="K66" s="1370"/>
      <c r="L66" s="1370"/>
      <c r="M66" s="1370"/>
      <c r="N66" s="1370"/>
      <c r="O66" s="1370"/>
      <c r="P66" s="1370" t="s">
        <v>880</v>
      </c>
      <c r="Q66" s="1370"/>
      <c r="R66" s="1370"/>
      <c r="S66" s="1370"/>
      <c r="T66" s="1370"/>
      <c r="U66" s="1370"/>
      <c r="V66" s="1370"/>
      <c r="W66" s="1370"/>
      <c r="X66" s="1370"/>
      <c r="Y66" s="1639" t="s">
        <v>881</v>
      </c>
      <c r="Z66" s="1639"/>
      <c r="AA66" s="1639"/>
      <c r="AB66" s="1639"/>
      <c r="AC66" s="1639"/>
      <c r="AD66" s="1639"/>
      <c r="AE66" s="1639"/>
      <c r="AF66" s="1639"/>
      <c r="AG66" s="1639"/>
      <c r="AH66" s="1229" t="s">
        <v>882</v>
      </c>
      <c r="AI66" s="1227"/>
      <c r="AJ66" s="1227"/>
      <c r="AK66" s="1227"/>
      <c r="AL66" s="1227"/>
      <c r="AM66" s="1227"/>
      <c r="AN66" s="1227"/>
      <c r="AO66" s="1227"/>
      <c r="AP66" s="1234"/>
      <c r="AQ66" s="1229" t="s">
        <v>883</v>
      </c>
      <c r="AR66" s="1227"/>
      <c r="AS66" s="1227"/>
      <c r="AT66" s="1227"/>
      <c r="AU66" s="1227"/>
      <c r="AV66" s="1227"/>
      <c r="AW66" s="1227"/>
      <c r="AX66" s="1227"/>
      <c r="AY66" s="1549"/>
      <c r="AZ66" s="278"/>
      <c r="BA66" s="1531"/>
      <c r="BB66" s="1532"/>
      <c r="BC66" s="1532"/>
      <c r="BD66" s="1532"/>
      <c r="BE66" s="1532"/>
      <c r="BF66" s="1532"/>
      <c r="BG66" s="1532"/>
      <c r="BH66" s="1532"/>
      <c r="BI66" s="1533"/>
      <c r="BK66" s="1205"/>
      <c r="BL66" s="1190"/>
      <c r="BM66" s="1190"/>
      <c r="BN66" s="1190"/>
      <c r="BO66" s="1190"/>
      <c r="BP66" s="1190"/>
      <c r="BQ66" s="1190"/>
      <c r="BR66" s="1191"/>
      <c r="BS66" s="1537"/>
      <c r="BT66" s="1538"/>
      <c r="BU66" s="1538"/>
      <c r="BV66" s="1538"/>
      <c r="BW66" s="1538"/>
      <c r="BX66" s="1538"/>
      <c r="BY66" s="1538"/>
      <c r="BZ66" s="1539"/>
      <c r="CA66" s="1537"/>
      <c r="CB66" s="1538"/>
      <c r="CC66" s="1538"/>
      <c r="CD66" s="1539"/>
      <c r="CE66" s="1593"/>
      <c r="CF66" s="1594"/>
      <c r="CG66" s="1594"/>
      <c r="CH66" s="1594"/>
      <c r="CI66" s="1594"/>
      <c r="CJ66" s="1594"/>
      <c r="CK66" s="1594"/>
      <c r="CL66" s="1595"/>
      <c r="CM66" s="1537"/>
      <c r="CN66" s="1538"/>
      <c r="CO66" s="1583"/>
      <c r="CP66" s="1583"/>
      <c r="CQ66" s="1583"/>
      <c r="CR66" s="1584"/>
      <c r="CS66" s="1537"/>
      <c r="CT66" s="1538"/>
      <c r="CU66" s="1538"/>
      <c r="CV66" s="1538"/>
      <c r="CW66" s="1388"/>
      <c r="CX66" s="1389"/>
      <c r="CY66" s="1537"/>
      <c r="CZ66" s="1538"/>
      <c r="DA66" s="1538"/>
      <c r="DB66" s="1538"/>
      <c r="DC66" s="1538"/>
      <c r="DD66" s="1538"/>
      <c r="DE66" s="1538"/>
      <c r="DF66" s="1538"/>
      <c r="DG66" s="1538"/>
      <c r="DH66" s="1538"/>
      <c r="DI66" s="1538"/>
      <c r="DJ66" s="1539"/>
      <c r="DK66" s="1577"/>
      <c r="DL66" s="1578"/>
      <c r="DM66" s="1578"/>
      <c r="DN66" s="1578"/>
      <c r="DO66" s="1388"/>
      <c r="DP66" s="1388"/>
      <c r="DQ66" s="1389"/>
      <c r="DR66" s="289"/>
    </row>
    <row r="67" spans="1:122" ht="9.9499999999999993" customHeight="1">
      <c r="A67" s="1623"/>
      <c r="B67" s="1240"/>
      <c r="C67" s="1240"/>
      <c r="D67" s="1240"/>
      <c r="E67" s="1240"/>
      <c r="F67" s="1241"/>
      <c r="G67" s="1637"/>
      <c r="H67" s="1638"/>
      <c r="I67" s="1638"/>
      <c r="J67" s="1638"/>
      <c r="K67" s="1638"/>
      <c r="L67" s="1638"/>
      <c r="M67" s="1638"/>
      <c r="N67" s="1638"/>
      <c r="O67" s="1638"/>
      <c r="P67" s="1638"/>
      <c r="Q67" s="1638"/>
      <c r="R67" s="1638"/>
      <c r="S67" s="1638"/>
      <c r="T67" s="1638"/>
      <c r="U67" s="1638"/>
      <c r="V67" s="1638"/>
      <c r="W67" s="1638"/>
      <c r="X67" s="1638"/>
      <c r="Y67" s="1640"/>
      <c r="Z67" s="1640"/>
      <c r="AA67" s="1640"/>
      <c r="AB67" s="1640"/>
      <c r="AC67" s="1640"/>
      <c r="AD67" s="1640"/>
      <c r="AE67" s="1640"/>
      <c r="AF67" s="1640"/>
      <c r="AG67" s="1640"/>
      <c r="AH67" s="1206"/>
      <c r="AI67" s="1207"/>
      <c r="AJ67" s="1207"/>
      <c r="AK67" s="1207"/>
      <c r="AL67" s="1207"/>
      <c r="AM67" s="1207"/>
      <c r="AN67" s="1207"/>
      <c r="AO67" s="1207"/>
      <c r="AP67" s="1235"/>
      <c r="AQ67" s="1206"/>
      <c r="AR67" s="1207"/>
      <c r="AS67" s="1207"/>
      <c r="AT67" s="1207"/>
      <c r="AU67" s="1207"/>
      <c r="AV67" s="1207"/>
      <c r="AW67" s="1207"/>
      <c r="AX67" s="1207"/>
      <c r="AY67" s="1550"/>
      <c r="AZ67" s="278"/>
      <c r="BA67" s="1528" t="s">
        <v>884</v>
      </c>
      <c r="BB67" s="1529"/>
      <c r="BC67" s="1529"/>
      <c r="BD67" s="1529"/>
      <c r="BE67" s="1529"/>
      <c r="BF67" s="1529"/>
      <c r="BG67" s="1529"/>
      <c r="BH67" s="1529"/>
      <c r="BI67" s="1530"/>
      <c r="BK67" s="1228"/>
      <c r="BL67" s="1193"/>
      <c r="BM67" s="1193"/>
      <c r="BN67" s="1193"/>
      <c r="BO67" s="1193"/>
      <c r="BP67" s="1193"/>
      <c r="BQ67" s="1193"/>
      <c r="BR67" s="1194"/>
      <c r="BS67" s="1540"/>
      <c r="BT67" s="1541"/>
      <c r="BU67" s="1541"/>
      <c r="BV67" s="1541"/>
      <c r="BW67" s="1541"/>
      <c r="BX67" s="1541"/>
      <c r="BY67" s="1541"/>
      <c r="BZ67" s="1542"/>
      <c r="CA67" s="1540"/>
      <c r="CB67" s="1541"/>
      <c r="CC67" s="1541"/>
      <c r="CD67" s="1542"/>
      <c r="CE67" s="1596"/>
      <c r="CF67" s="1597"/>
      <c r="CG67" s="1597"/>
      <c r="CH67" s="1597"/>
      <c r="CI67" s="1597"/>
      <c r="CJ67" s="1597"/>
      <c r="CK67" s="1597"/>
      <c r="CL67" s="1598"/>
      <c r="CM67" s="1540"/>
      <c r="CN67" s="1541"/>
      <c r="CO67" s="1585"/>
      <c r="CP67" s="1585"/>
      <c r="CQ67" s="1585"/>
      <c r="CR67" s="1586"/>
      <c r="CS67" s="1540"/>
      <c r="CT67" s="1541"/>
      <c r="CU67" s="1541"/>
      <c r="CV67" s="1541"/>
      <c r="CW67" s="1434"/>
      <c r="CX67" s="1435"/>
      <c r="CY67" s="1540"/>
      <c r="CZ67" s="1541"/>
      <c r="DA67" s="1541"/>
      <c r="DB67" s="1541"/>
      <c r="DC67" s="1541"/>
      <c r="DD67" s="1541"/>
      <c r="DE67" s="1541"/>
      <c r="DF67" s="1541"/>
      <c r="DG67" s="1541"/>
      <c r="DH67" s="1541"/>
      <c r="DI67" s="1541"/>
      <c r="DJ67" s="1542"/>
      <c r="DK67" s="1579"/>
      <c r="DL67" s="1580"/>
      <c r="DM67" s="1580"/>
      <c r="DN67" s="1580"/>
      <c r="DO67" s="1434"/>
      <c r="DP67" s="1434"/>
      <c r="DQ67" s="1435"/>
      <c r="DR67" s="289"/>
    </row>
    <row r="68" spans="1:122" ht="9.9499999999999993" customHeight="1">
      <c r="A68" s="1623"/>
      <c r="B68" s="1240"/>
      <c r="C68" s="1240"/>
      <c r="D68" s="1240"/>
      <c r="E68" s="1240"/>
      <c r="F68" s="1241"/>
      <c r="G68" s="1419" t="str">
        <f>IF(OR(G62="0.無し",G62=""),"",設備データ入力シート!D67)</f>
        <v/>
      </c>
      <c r="H68" s="1420"/>
      <c r="I68" s="1420"/>
      <c r="J68" s="1420"/>
      <c r="K68" s="1420"/>
      <c r="L68" s="1420"/>
      <c r="M68" s="1420"/>
      <c r="N68" s="1420"/>
      <c r="O68" s="1421"/>
      <c r="P68" s="1251" t="str">
        <f>IF(OR(設備データ入力シート!D68="",G62=""),"",設備データ入力シート!D68)</f>
        <v/>
      </c>
      <c r="Q68" s="1187"/>
      <c r="R68" s="1187"/>
      <c r="S68" s="1187"/>
      <c r="T68" s="1187"/>
      <c r="U68" s="1187"/>
      <c r="V68" s="1187"/>
      <c r="W68" s="1187"/>
      <c r="X68" s="1188"/>
      <c r="Y68" s="1514" t="str">
        <f>IF(OR(G62="0.無し",G62=""),"",設備データ入力シート!D69)</f>
        <v/>
      </c>
      <c r="Z68" s="1515"/>
      <c r="AA68" s="1515"/>
      <c r="AB68" s="1515"/>
      <c r="AC68" s="1515"/>
      <c r="AD68" s="1515"/>
      <c r="AE68" s="1515"/>
      <c r="AF68" s="1515"/>
      <c r="AG68" s="1516"/>
      <c r="AH68" s="1251" t="str">
        <f>IF(OR(G62="",設備データ入力シート!D70=""),"",設備データ入力シート!D70)</f>
        <v/>
      </c>
      <c r="AI68" s="1187"/>
      <c r="AJ68" s="1187"/>
      <c r="AK68" s="1187"/>
      <c r="AL68" s="1187"/>
      <c r="AM68" s="1187"/>
      <c r="AN68" s="1187"/>
      <c r="AO68" s="1187"/>
      <c r="AP68" s="1188"/>
      <c r="AQ68" s="1251" t="str">
        <f>IF(設備データ入力シート!D71="","",設備データ入力シート!D71)</f>
        <v/>
      </c>
      <c r="AR68" s="1187"/>
      <c r="AS68" s="1187"/>
      <c r="AT68" s="1187"/>
      <c r="AU68" s="290"/>
      <c r="AV68" s="290"/>
      <c r="AW68" s="1187" t="str">
        <f>IF(設備データ入力シート!F71="","",設備データ入力シート!F71)</f>
        <v/>
      </c>
      <c r="AX68" s="1187"/>
      <c r="AY68" s="1378"/>
      <c r="BA68" s="1531"/>
      <c r="BB68" s="1532"/>
      <c r="BC68" s="1532"/>
      <c r="BD68" s="1532"/>
      <c r="BE68" s="1532"/>
      <c r="BF68" s="1532"/>
      <c r="BG68" s="1532"/>
      <c r="BH68" s="1532"/>
      <c r="BI68" s="1533"/>
      <c r="BK68" s="1229" t="s">
        <v>789</v>
      </c>
      <c r="BL68" s="1227"/>
      <c r="BM68" s="1227"/>
      <c r="BN68" s="1227"/>
      <c r="BO68" s="1227"/>
      <c r="BP68" s="1227"/>
      <c r="BQ68" s="1227"/>
      <c r="BR68" s="1234"/>
      <c r="BS68" s="1437" t="s">
        <v>768</v>
      </c>
      <c r="BT68" s="1373"/>
      <c r="BU68" s="1373"/>
      <c r="BV68" s="1373"/>
      <c r="BW68" s="1373"/>
      <c r="BX68" s="1373"/>
      <c r="BY68" s="1373"/>
      <c r="BZ68" s="1374"/>
      <c r="CA68" s="1557" t="s">
        <v>668</v>
      </c>
      <c r="CB68" s="1558"/>
      <c r="CC68" s="1558"/>
      <c r="CD68" s="1558"/>
      <c r="CE68" s="1558"/>
      <c r="CF68" s="1558"/>
      <c r="CG68" s="1558"/>
      <c r="CH68" s="1559"/>
      <c r="CI68" s="1560" t="s">
        <v>885</v>
      </c>
      <c r="CJ68" s="1558"/>
      <c r="CK68" s="1558"/>
      <c r="CL68" s="1558"/>
      <c r="CM68" s="1558"/>
      <c r="CN68" s="1558"/>
      <c r="CO68" s="1558"/>
      <c r="CP68" s="1513"/>
      <c r="CQ68" s="1229" t="s">
        <v>886</v>
      </c>
      <c r="CR68" s="1227"/>
      <c r="CS68" s="1227"/>
      <c r="CT68" s="1227"/>
      <c r="CU68" s="1227"/>
      <c r="CV68" s="1227"/>
      <c r="CW68" s="1227"/>
      <c r="CX68" s="1227"/>
      <c r="CY68" s="1227"/>
      <c r="CZ68" s="1227"/>
      <c r="DA68" s="1227"/>
      <c r="DB68" s="1227"/>
      <c r="DC68" s="1227"/>
      <c r="DD68" s="1227"/>
      <c r="DE68" s="1227"/>
      <c r="DF68" s="1227"/>
      <c r="DG68" s="1227"/>
      <c r="DH68" s="1227"/>
      <c r="DI68" s="1227"/>
      <c r="DJ68" s="1227"/>
      <c r="DK68" s="1227"/>
      <c r="DL68" s="1227"/>
      <c r="DM68" s="1227"/>
      <c r="DN68" s="1227"/>
      <c r="DO68" s="1227"/>
      <c r="DP68" s="1227"/>
      <c r="DQ68" s="1234"/>
      <c r="DR68" s="291"/>
    </row>
    <row r="69" spans="1:122" ht="9.9499999999999993" customHeight="1">
      <c r="A69" s="1623"/>
      <c r="B69" s="1240"/>
      <c r="C69" s="1240"/>
      <c r="D69" s="1240"/>
      <c r="E69" s="1240"/>
      <c r="F69" s="1241"/>
      <c r="G69" s="1422"/>
      <c r="H69" s="1423"/>
      <c r="I69" s="1423"/>
      <c r="J69" s="1423"/>
      <c r="K69" s="1423"/>
      <c r="L69" s="1423"/>
      <c r="M69" s="1423"/>
      <c r="N69" s="1423"/>
      <c r="O69" s="1424"/>
      <c r="P69" s="1205"/>
      <c r="Q69" s="1190"/>
      <c r="R69" s="1190"/>
      <c r="S69" s="1190"/>
      <c r="T69" s="1190"/>
      <c r="U69" s="1190"/>
      <c r="V69" s="1190"/>
      <c r="W69" s="1190"/>
      <c r="X69" s="1191"/>
      <c r="Y69" s="1517"/>
      <c r="Z69" s="1518"/>
      <c r="AA69" s="1518"/>
      <c r="AB69" s="1518"/>
      <c r="AC69" s="1518"/>
      <c r="AD69" s="1518"/>
      <c r="AE69" s="1518"/>
      <c r="AF69" s="1518"/>
      <c r="AG69" s="1519"/>
      <c r="AH69" s="1205"/>
      <c r="AI69" s="1190"/>
      <c r="AJ69" s="1190"/>
      <c r="AK69" s="1190"/>
      <c r="AL69" s="1190"/>
      <c r="AM69" s="1190"/>
      <c r="AN69" s="1190"/>
      <c r="AO69" s="1190"/>
      <c r="AP69" s="1191"/>
      <c r="AQ69" s="1205"/>
      <c r="AR69" s="1190"/>
      <c r="AS69" s="1190"/>
      <c r="AT69" s="1190"/>
      <c r="AU69" s="1190" t="s">
        <v>887</v>
      </c>
      <c r="AV69" s="1190"/>
      <c r="AW69" s="1190"/>
      <c r="AX69" s="1190"/>
      <c r="AY69" s="1282"/>
      <c r="BA69" s="1528" t="s">
        <v>888</v>
      </c>
      <c r="BB69" s="1529"/>
      <c r="BC69" s="1529"/>
      <c r="BD69" s="1529"/>
      <c r="BE69" s="1529"/>
      <c r="BF69" s="1529"/>
      <c r="BG69" s="1529"/>
      <c r="BH69" s="1529"/>
      <c r="BI69" s="1530"/>
      <c r="BK69" s="1205"/>
      <c r="BL69" s="1190"/>
      <c r="BM69" s="1190"/>
      <c r="BN69" s="1190"/>
      <c r="BO69" s="1190"/>
      <c r="BP69" s="1190"/>
      <c r="BQ69" s="1190"/>
      <c r="BR69" s="1191"/>
      <c r="BS69" s="1438"/>
      <c r="BT69" s="1376"/>
      <c r="BU69" s="1376"/>
      <c r="BV69" s="1376"/>
      <c r="BW69" s="1376"/>
      <c r="BX69" s="1376"/>
      <c r="BY69" s="1376"/>
      <c r="BZ69" s="1377"/>
      <c r="CA69" s="1438"/>
      <c r="CB69" s="1376"/>
      <c r="CC69" s="1376"/>
      <c r="CD69" s="1376"/>
      <c r="CE69" s="1376"/>
      <c r="CF69" s="1376"/>
      <c r="CG69" s="1376"/>
      <c r="CH69" s="1377"/>
      <c r="CI69" s="1375"/>
      <c r="CJ69" s="1376"/>
      <c r="CK69" s="1376"/>
      <c r="CL69" s="1376"/>
      <c r="CM69" s="1376"/>
      <c r="CN69" s="1376"/>
      <c r="CO69" s="1376"/>
      <c r="CP69" s="1456"/>
      <c r="CQ69" s="1206"/>
      <c r="CR69" s="1207"/>
      <c r="CS69" s="1207"/>
      <c r="CT69" s="1207"/>
      <c r="CU69" s="1207"/>
      <c r="CV69" s="1207"/>
      <c r="CW69" s="1207"/>
      <c r="CX69" s="1207"/>
      <c r="CY69" s="1207"/>
      <c r="CZ69" s="1207"/>
      <c r="DA69" s="1207"/>
      <c r="DB69" s="1207"/>
      <c r="DC69" s="1207"/>
      <c r="DD69" s="1207"/>
      <c r="DE69" s="1207"/>
      <c r="DF69" s="1207"/>
      <c r="DG69" s="1207"/>
      <c r="DH69" s="1207"/>
      <c r="DI69" s="1207"/>
      <c r="DJ69" s="1207"/>
      <c r="DK69" s="1207"/>
      <c r="DL69" s="1207"/>
      <c r="DM69" s="1207"/>
      <c r="DN69" s="1207"/>
      <c r="DO69" s="1207"/>
      <c r="DP69" s="1207"/>
      <c r="DQ69" s="1235"/>
      <c r="DR69" s="291"/>
    </row>
    <row r="70" spans="1:122" ht="9.9499999999999993" customHeight="1">
      <c r="A70" s="1623"/>
      <c r="B70" s="1240"/>
      <c r="C70" s="1240"/>
      <c r="D70" s="1240"/>
      <c r="E70" s="1240"/>
      <c r="F70" s="1241"/>
      <c r="G70" s="1422"/>
      <c r="H70" s="1423"/>
      <c r="I70" s="1423"/>
      <c r="J70" s="1423"/>
      <c r="K70" s="1423"/>
      <c r="L70" s="1423"/>
      <c r="M70" s="1423"/>
      <c r="N70" s="1423"/>
      <c r="O70" s="1424"/>
      <c r="P70" s="1205"/>
      <c r="Q70" s="1190"/>
      <c r="R70" s="1190"/>
      <c r="S70" s="1190"/>
      <c r="T70" s="1190"/>
      <c r="U70" s="1190"/>
      <c r="V70" s="1190"/>
      <c r="W70" s="1190"/>
      <c r="X70" s="1191"/>
      <c r="Y70" s="1517"/>
      <c r="Z70" s="1518"/>
      <c r="AA70" s="1518"/>
      <c r="AB70" s="1518"/>
      <c r="AC70" s="1518"/>
      <c r="AD70" s="1518"/>
      <c r="AE70" s="1518"/>
      <c r="AF70" s="1518"/>
      <c r="AG70" s="1519"/>
      <c r="AH70" s="1205"/>
      <c r="AI70" s="1190"/>
      <c r="AJ70" s="1190"/>
      <c r="AK70" s="1190"/>
      <c r="AL70" s="1190"/>
      <c r="AM70" s="1190"/>
      <c r="AN70" s="1190"/>
      <c r="AO70" s="1190"/>
      <c r="AP70" s="1191"/>
      <c r="AQ70" s="1205"/>
      <c r="AR70" s="1190"/>
      <c r="AS70" s="1190"/>
      <c r="AT70" s="1190"/>
      <c r="AU70" s="1190"/>
      <c r="AV70" s="1190"/>
      <c r="AW70" s="1190"/>
      <c r="AX70" s="1190"/>
      <c r="AY70" s="1282"/>
      <c r="AZ70" s="277"/>
      <c r="BA70" s="1531"/>
      <c r="BB70" s="1532"/>
      <c r="BC70" s="1532"/>
      <c r="BD70" s="1532"/>
      <c r="BE70" s="1532"/>
      <c r="BF70" s="1532"/>
      <c r="BG70" s="1532"/>
      <c r="BH70" s="1532"/>
      <c r="BI70" s="1533"/>
      <c r="BK70" s="1205"/>
      <c r="BL70" s="1190"/>
      <c r="BM70" s="1190"/>
      <c r="BN70" s="1190"/>
      <c r="BO70" s="1190"/>
      <c r="BP70" s="1190"/>
      <c r="BQ70" s="1190"/>
      <c r="BR70" s="1191"/>
      <c r="BS70" s="1534" t="str">
        <f>IF(設備データ入力シート!E176="","",設備データ入力シート!E176)</f>
        <v>-</v>
      </c>
      <c r="BT70" s="1535"/>
      <c r="BU70" s="1535"/>
      <c r="BV70" s="1535"/>
      <c r="BW70" s="1535"/>
      <c r="BX70" s="1535"/>
      <c r="BY70" s="1535"/>
      <c r="BZ70" s="1536"/>
      <c r="CA70" s="1534" t="str">
        <f>IF(BS70="","",設備データ入力シート!E177)</f>
        <v>-</v>
      </c>
      <c r="CB70" s="1535"/>
      <c r="CC70" s="1535"/>
      <c r="CD70" s="1535"/>
      <c r="CE70" s="1535"/>
      <c r="CF70" s="1535"/>
      <c r="CG70" s="1535"/>
      <c r="CH70" s="1536"/>
      <c r="CI70" s="1375"/>
      <c r="CJ70" s="1376"/>
      <c r="CK70" s="1376"/>
      <c r="CL70" s="1376"/>
      <c r="CM70" s="1376"/>
      <c r="CN70" s="1376"/>
      <c r="CO70" s="1376"/>
      <c r="CP70" s="1456"/>
      <c r="CQ70" s="1543" t="s">
        <v>889</v>
      </c>
      <c r="CR70" s="1544"/>
      <c r="CS70" s="1544"/>
      <c r="CT70" s="1544"/>
      <c r="CU70" s="1544"/>
      <c r="CV70" s="1544"/>
      <c r="CW70" s="1544" t="s">
        <v>890</v>
      </c>
      <c r="CX70" s="1544"/>
      <c r="CY70" s="1544"/>
      <c r="CZ70" s="1544"/>
      <c r="DA70" s="1544"/>
      <c r="DB70" s="1544" t="s">
        <v>891</v>
      </c>
      <c r="DC70" s="1544"/>
      <c r="DD70" s="1544"/>
      <c r="DE70" s="1544"/>
      <c r="DF70" s="1544"/>
      <c r="DG70" s="1544" t="s">
        <v>892</v>
      </c>
      <c r="DH70" s="1544"/>
      <c r="DI70" s="1544"/>
      <c r="DJ70" s="1544"/>
      <c r="DK70" s="1544"/>
      <c r="DL70" s="1544"/>
      <c r="DM70" s="1544" t="s">
        <v>893</v>
      </c>
      <c r="DN70" s="1544"/>
      <c r="DO70" s="1544"/>
      <c r="DP70" s="1544"/>
      <c r="DQ70" s="1551"/>
      <c r="DR70" s="291"/>
    </row>
    <row r="71" spans="1:122" ht="9.9499999999999993" customHeight="1">
      <c r="A71" s="1623"/>
      <c r="B71" s="1240"/>
      <c r="C71" s="1240"/>
      <c r="D71" s="1240"/>
      <c r="E71" s="1240"/>
      <c r="F71" s="1241"/>
      <c r="G71" s="1641"/>
      <c r="H71" s="1642"/>
      <c r="I71" s="1642"/>
      <c r="J71" s="1642"/>
      <c r="K71" s="1642"/>
      <c r="L71" s="1642"/>
      <c r="M71" s="1642"/>
      <c r="N71" s="1642"/>
      <c r="O71" s="1643"/>
      <c r="P71" s="1228"/>
      <c r="Q71" s="1193"/>
      <c r="R71" s="1193"/>
      <c r="S71" s="1193"/>
      <c r="T71" s="1193"/>
      <c r="U71" s="1193"/>
      <c r="V71" s="1193"/>
      <c r="W71" s="1193"/>
      <c r="X71" s="1194"/>
      <c r="Y71" s="1520"/>
      <c r="Z71" s="1521"/>
      <c r="AA71" s="1521"/>
      <c r="AB71" s="1521"/>
      <c r="AC71" s="1521"/>
      <c r="AD71" s="1521"/>
      <c r="AE71" s="1521"/>
      <c r="AF71" s="1521"/>
      <c r="AG71" s="1522"/>
      <c r="AH71" s="1228"/>
      <c r="AI71" s="1193"/>
      <c r="AJ71" s="1193"/>
      <c r="AK71" s="1193"/>
      <c r="AL71" s="1193"/>
      <c r="AM71" s="1193"/>
      <c r="AN71" s="1193"/>
      <c r="AO71" s="1193"/>
      <c r="AP71" s="1194"/>
      <c r="AQ71" s="1228"/>
      <c r="AR71" s="1193"/>
      <c r="AS71" s="1193"/>
      <c r="AT71" s="1193"/>
      <c r="AU71" s="292"/>
      <c r="AV71" s="292"/>
      <c r="AW71" s="1193"/>
      <c r="AX71" s="1193"/>
      <c r="AY71" s="1379"/>
      <c r="AZ71" s="277"/>
      <c r="BA71" s="1528" t="s">
        <v>894</v>
      </c>
      <c r="BB71" s="1529"/>
      <c r="BC71" s="1529"/>
      <c r="BD71" s="1529"/>
      <c r="BE71" s="1529"/>
      <c r="BF71" s="1529"/>
      <c r="BG71" s="1529"/>
      <c r="BH71" s="1529"/>
      <c r="BI71" s="1530"/>
      <c r="BK71" s="1205"/>
      <c r="BL71" s="1190"/>
      <c r="BM71" s="1190"/>
      <c r="BN71" s="1190"/>
      <c r="BO71" s="1190"/>
      <c r="BP71" s="1190"/>
      <c r="BQ71" s="1190"/>
      <c r="BR71" s="1191"/>
      <c r="BS71" s="1537"/>
      <c r="BT71" s="1538"/>
      <c r="BU71" s="1538"/>
      <c r="BV71" s="1538"/>
      <c r="BW71" s="1538"/>
      <c r="BX71" s="1538"/>
      <c r="BY71" s="1538"/>
      <c r="BZ71" s="1539"/>
      <c r="CA71" s="1537"/>
      <c r="CB71" s="1538"/>
      <c r="CC71" s="1538"/>
      <c r="CD71" s="1538"/>
      <c r="CE71" s="1538"/>
      <c r="CF71" s="1538"/>
      <c r="CG71" s="1538"/>
      <c r="CH71" s="1539"/>
      <c r="CI71" s="1375"/>
      <c r="CJ71" s="1376"/>
      <c r="CK71" s="1376"/>
      <c r="CL71" s="1376"/>
      <c r="CM71" s="1376"/>
      <c r="CN71" s="1376"/>
      <c r="CO71" s="1376"/>
      <c r="CP71" s="1456"/>
      <c r="CQ71" s="1545"/>
      <c r="CR71" s="1546"/>
      <c r="CS71" s="1546"/>
      <c r="CT71" s="1546"/>
      <c r="CU71" s="1546"/>
      <c r="CV71" s="1546"/>
      <c r="CW71" s="1546"/>
      <c r="CX71" s="1546"/>
      <c r="CY71" s="1546"/>
      <c r="CZ71" s="1546"/>
      <c r="DA71" s="1546"/>
      <c r="DB71" s="1546"/>
      <c r="DC71" s="1546"/>
      <c r="DD71" s="1546"/>
      <c r="DE71" s="1546"/>
      <c r="DF71" s="1546"/>
      <c r="DG71" s="1546"/>
      <c r="DH71" s="1546"/>
      <c r="DI71" s="1546"/>
      <c r="DJ71" s="1546"/>
      <c r="DK71" s="1546"/>
      <c r="DL71" s="1546"/>
      <c r="DM71" s="1546"/>
      <c r="DN71" s="1546"/>
      <c r="DO71" s="1546"/>
      <c r="DP71" s="1546"/>
      <c r="DQ71" s="1552"/>
      <c r="DR71" s="291"/>
    </row>
    <row r="72" spans="1:122" ht="9.9499999999999993" customHeight="1">
      <c r="A72" s="1623"/>
      <c r="B72" s="1240"/>
      <c r="C72" s="1240"/>
      <c r="D72" s="1240"/>
      <c r="E72" s="1240"/>
      <c r="F72" s="1241"/>
      <c r="G72" s="1605" t="s">
        <v>895</v>
      </c>
      <c r="H72" s="1606"/>
      <c r="I72" s="1607"/>
      <c r="J72" s="1599" t="s">
        <v>896</v>
      </c>
      <c r="K72" s="1600"/>
      <c r="L72" s="1600"/>
      <c r="M72" s="1600"/>
      <c r="N72" s="1600"/>
      <c r="O72" s="1601"/>
      <c r="P72" s="1605" t="s">
        <v>897</v>
      </c>
      <c r="Q72" s="1606"/>
      <c r="R72" s="1607"/>
      <c r="S72" s="1599" t="s">
        <v>898</v>
      </c>
      <c r="T72" s="1600"/>
      <c r="U72" s="1600"/>
      <c r="V72" s="1600"/>
      <c r="W72" s="1600"/>
      <c r="X72" s="1601"/>
      <c r="Y72" s="1605" t="s">
        <v>897</v>
      </c>
      <c r="Z72" s="1606"/>
      <c r="AA72" s="1607"/>
      <c r="AB72" s="1512" t="s">
        <v>328</v>
      </c>
      <c r="AC72" s="1227"/>
      <c r="AD72" s="1227"/>
      <c r="AE72" s="1227"/>
      <c r="AF72" s="1227"/>
      <c r="AG72" s="1234"/>
      <c r="AH72" s="1229" t="s">
        <v>319</v>
      </c>
      <c r="AI72" s="1227"/>
      <c r="AJ72" s="1227"/>
      <c r="AK72" s="1227"/>
      <c r="AL72" s="1227"/>
      <c r="AM72" s="1227"/>
      <c r="AN72" s="1227"/>
      <c r="AO72" s="1227"/>
      <c r="AP72" s="1227"/>
      <c r="AQ72" s="1227"/>
      <c r="AR72" s="1227"/>
      <c r="AS72" s="1227"/>
      <c r="AT72" s="1227"/>
      <c r="AU72" s="1227"/>
      <c r="AV72" s="1227"/>
      <c r="AW72" s="1227"/>
      <c r="AX72" s="1227"/>
      <c r="AY72" s="1549"/>
      <c r="AZ72" s="277"/>
      <c r="BA72" s="1554"/>
      <c r="BB72" s="1555"/>
      <c r="BC72" s="1555"/>
      <c r="BD72" s="1555"/>
      <c r="BE72" s="1555"/>
      <c r="BF72" s="1555"/>
      <c r="BG72" s="1555"/>
      <c r="BH72" s="1555"/>
      <c r="BI72" s="1556"/>
      <c r="BK72" s="1228"/>
      <c r="BL72" s="1193"/>
      <c r="BM72" s="1193"/>
      <c r="BN72" s="1193"/>
      <c r="BO72" s="1193"/>
      <c r="BP72" s="1193"/>
      <c r="BQ72" s="1193"/>
      <c r="BR72" s="1194"/>
      <c r="BS72" s="1540"/>
      <c r="BT72" s="1541"/>
      <c r="BU72" s="1541"/>
      <c r="BV72" s="1541"/>
      <c r="BW72" s="1541"/>
      <c r="BX72" s="1541"/>
      <c r="BY72" s="1541"/>
      <c r="BZ72" s="1542"/>
      <c r="CA72" s="1540"/>
      <c r="CB72" s="1541"/>
      <c r="CC72" s="1541"/>
      <c r="CD72" s="1541"/>
      <c r="CE72" s="1541"/>
      <c r="CF72" s="1541"/>
      <c r="CG72" s="1541"/>
      <c r="CH72" s="1542"/>
      <c r="CI72" s="1561"/>
      <c r="CJ72" s="1562"/>
      <c r="CK72" s="1562"/>
      <c r="CL72" s="1562"/>
      <c r="CM72" s="1562"/>
      <c r="CN72" s="1562"/>
      <c r="CO72" s="1562"/>
      <c r="CP72" s="1563"/>
      <c r="CQ72" s="1547"/>
      <c r="CR72" s="1548"/>
      <c r="CS72" s="1548"/>
      <c r="CT72" s="1548"/>
      <c r="CU72" s="1548"/>
      <c r="CV72" s="1548"/>
      <c r="CW72" s="1548"/>
      <c r="CX72" s="1548"/>
      <c r="CY72" s="1548"/>
      <c r="CZ72" s="1548"/>
      <c r="DA72" s="1548"/>
      <c r="DB72" s="1548"/>
      <c r="DC72" s="1548"/>
      <c r="DD72" s="1548"/>
      <c r="DE72" s="1548"/>
      <c r="DF72" s="1548"/>
      <c r="DG72" s="1548"/>
      <c r="DH72" s="1548"/>
      <c r="DI72" s="1548"/>
      <c r="DJ72" s="1548"/>
      <c r="DK72" s="1548"/>
      <c r="DL72" s="1548"/>
      <c r="DM72" s="1548"/>
      <c r="DN72" s="1548"/>
      <c r="DO72" s="1548"/>
      <c r="DP72" s="1548"/>
      <c r="DQ72" s="1553"/>
    </row>
    <row r="73" spans="1:122" ht="9.9499999999999993" customHeight="1">
      <c r="A73" s="1623"/>
      <c r="B73" s="1240"/>
      <c r="C73" s="1240"/>
      <c r="D73" s="1240"/>
      <c r="E73" s="1240"/>
      <c r="F73" s="1241"/>
      <c r="G73" s="1608"/>
      <c r="H73" s="1609"/>
      <c r="I73" s="1610"/>
      <c r="J73" s="1602"/>
      <c r="K73" s="1603"/>
      <c r="L73" s="1603"/>
      <c r="M73" s="1603"/>
      <c r="N73" s="1603"/>
      <c r="O73" s="1604"/>
      <c r="P73" s="1608"/>
      <c r="Q73" s="1609"/>
      <c r="R73" s="1610"/>
      <c r="S73" s="1602"/>
      <c r="T73" s="1603"/>
      <c r="U73" s="1603"/>
      <c r="V73" s="1603"/>
      <c r="W73" s="1603"/>
      <c r="X73" s="1604"/>
      <c r="Y73" s="1608"/>
      <c r="Z73" s="1609"/>
      <c r="AA73" s="1610"/>
      <c r="AB73" s="1513"/>
      <c r="AC73" s="1207"/>
      <c r="AD73" s="1207"/>
      <c r="AE73" s="1207"/>
      <c r="AF73" s="1207"/>
      <c r="AG73" s="1235"/>
      <c r="AH73" s="1206"/>
      <c r="AI73" s="1207"/>
      <c r="AJ73" s="1207"/>
      <c r="AK73" s="1207"/>
      <c r="AL73" s="1207"/>
      <c r="AM73" s="1207"/>
      <c r="AN73" s="1207"/>
      <c r="AO73" s="1207"/>
      <c r="AP73" s="1207"/>
      <c r="AQ73" s="1207"/>
      <c r="AR73" s="1207"/>
      <c r="AS73" s="1207"/>
      <c r="AT73" s="1207"/>
      <c r="AU73" s="1207"/>
      <c r="AV73" s="1207"/>
      <c r="AW73" s="1207"/>
      <c r="AX73" s="1207"/>
      <c r="AY73" s="1550"/>
      <c r="AZ73" s="277"/>
    </row>
    <row r="74" spans="1:122" ht="9.9499999999999993" customHeight="1">
      <c r="A74" s="1623"/>
      <c r="B74" s="1240"/>
      <c r="C74" s="1240"/>
      <c r="D74" s="1240"/>
      <c r="E74" s="1240"/>
      <c r="F74" s="1241"/>
      <c r="G74" s="1490" t="str">
        <f>IF(設備データ入力シート!D72=0.2,"レ","")</f>
        <v/>
      </c>
      <c r="H74" s="1491"/>
      <c r="I74" s="1492"/>
      <c r="J74" s="1496" t="s">
        <v>899</v>
      </c>
      <c r="K74" s="1497"/>
      <c r="L74" s="1497"/>
      <c r="M74" s="1497"/>
      <c r="N74" s="1497"/>
      <c r="O74" s="1498"/>
      <c r="P74" s="1490" t="str">
        <f>IF(設備データ入力シート!D73=190,"レ","")</f>
        <v/>
      </c>
      <c r="Q74" s="1491"/>
      <c r="R74" s="1492"/>
      <c r="S74" s="1496" t="s">
        <v>900</v>
      </c>
      <c r="T74" s="1491"/>
      <c r="U74" s="1491"/>
      <c r="V74" s="1491"/>
      <c r="W74" s="1491"/>
      <c r="X74" s="1502"/>
      <c r="Y74" s="1490" t="str">
        <f>IF(設備データ入力シート!D74=0.2,"レ","")</f>
        <v/>
      </c>
      <c r="Z74" s="1491"/>
      <c r="AA74" s="1492"/>
      <c r="AB74" s="1505" t="s">
        <v>901</v>
      </c>
      <c r="AC74" s="1506"/>
      <c r="AD74" s="1506"/>
      <c r="AE74" s="1506"/>
      <c r="AF74" s="1506"/>
      <c r="AG74" s="1507"/>
      <c r="AH74" s="1514" t="str">
        <f>IF(設備データ入力シート!D75="","",設備データ入力シート!D75)</f>
        <v/>
      </c>
      <c r="AI74" s="1515"/>
      <c r="AJ74" s="1515"/>
      <c r="AK74" s="1515"/>
      <c r="AL74" s="1515"/>
      <c r="AM74" s="1515"/>
      <c r="AN74" s="1515"/>
      <c r="AO74" s="1515"/>
      <c r="AP74" s="1515"/>
      <c r="AQ74" s="1515"/>
      <c r="AR74" s="1515"/>
      <c r="AS74" s="1515"/>
      <c r="AT74" s="1515"/>
      <c r="AU74" s="1515"/>
      <c r="AV74" s="1515"/>
      <c r="AW74" s="1515"/>
      <c r="AX74" s="1515"/>
      <c r="AY74" s="1523"/>
      <c r="BA74" s="1365" t="s">
        <v>902</v>
      </c>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c r="CE74" s="1365"/>
      <c r="CF74" s="1365"/>
      <c r="CG74" s="1365"/>
      <c r="CH74" s="1365"/>
      <c r="CI74" s="1365"/>
      <c r="CJ74" s="1365"/>
      <c r="CK74" s="1365"/>
      <c r="CL74" s="1365"/>
      <c r="CM74" s="1365"/>
      <c r="CN74" s="1365"/>
      <c r="CO74" s="1365"/>
      <c r="CP74" s="1365"/>
      <c r="CQ74" s="1365"/>
      <c r="CR74" s="1365"/>
      <c r="CS74" s="1365"/>
      <c r="CT74" s="1365"/>
      <c r="CU74" s="1365"/>
      <c r="CV74" s="1365"/>
      <c r="CW74" s="1365"/>
      <c r="CX74" s="1365"/>
      <c r="CY74" s="1365" t="s">
        <v>903</v>
      </c>
      <c r="CZ74" s="1365"/>
      <c r="DA74" s="1365"/>
      <c r="DB74" s="1365"/>
      <c r="DC74" s="1365"/>
      <c r="DD74" s="1365"/>
      <c r="DE74" s="1365"/>
      <c r="DF74" s="1365"/>
      <c r="DG74" s="1365"/>
      <c r="DH74" s="1365"/>
      <c r="DI74" s="1365"/>
      <c r="DJ74" s="1365"/>
      <c r="DK74" s="1365"/>
      <c r="DL74" s="1365"/>
      <c r="DM74" s="1365"/>
      <c r="DN74" s="1365"/>
      <c r="DO74" s="1365"/>
      <c r="DP74" s="1365"/>
      <c r="DQ74" s="1365"/>
    </row>
    <row r="75" spans="1:122" ht="9.9499999999999993" customHeight="1">
      <c r="A75" s="1623"/>
      <c r="B75" s="1240"/>
      <c r="C75" s="1240"/>
      <c r="D75" s="1240"/>
      <c r="E75" s="1240"/>
      <c r="F75" s="1241"/>
      <c r="G75" s="1493"/>
      <c r="H75" s="1494"/>
      <c r="I75" s="1495"/>
      <c r="J75" s="1499"/>
      <c r="K75" s="1500"/>
      <c r="L75" s="1500"/>
      <c r="M75" s="1500"/>
      <c r="N75" s="1500"/>
      <c r="O75" s="1501"/>
      <c r="P75" s="1493"/>
      <c r="Q75" s="1494"/>
      <c r="R75" s="1495"/>
      <c r="S75" s="1503"/>
      <c r="T75" s="1494"/>
      <c r="U75" s="1494"/>
      <c r="V75" s="1494"/>
      <c r="W75" s="1494"/>
      <c r="X75" s="1504"/>
      <c r="Y75" s="1493"/>
      <c r="Z75" s="1494"/>
      <c r="AA75" s="1495"/>
      <c r="AB75" s="1508"/>
      <c r="AC75" s="1509"/>
      <c r="AD75" s="1509"/>
      <c r="AE75" s="1509"/>
      <c r="AF75" s="1509"/>
      <c r="AG75" s="1510"/>
      <c r="AH75" s="1517"/>
      <c r="AI75" s="1518"/>
      <c r="AJ75" s="1518"/>
      <c r="AK75" s="1518"/>
      <c r="AL75" s="1518"/>
      <c r="AM75" s="1518"/>
      <c r="AN75" s="1518"/>
      <c r="AO75" s="1518"/>
      <c r="AP75" s="1518"/>
      <c r="AQ75" s="1518"/>
      <c r="AR75" s="1518"/>
      <c r="AS75" s="1518"/>
      <c r="AT75" s="1518"/>
      <c r="AU75" s="1518"/>
      <c r="AV75" s="1518"/>
      <c r="AW75" s="1518"/>
      <c r="AX75" s="1518"/>
      <c r="AY75" s="1524"/>
      <c r="BA75" s="1365"/>
      <c r="BB75" s="1365"/>
      <c r="BC75" s="1365"/>
      <c r="BD75" s="1365"/>
      <c r="BE75" s="1365"/>
      <c r="BF75" s="1365"/>
      <c r="BG75" s="1365"/>
      <c r="BH75" s="1365"/>
      <c r="BI75" s="1365"/>
      <c r="BJ75" s="1365"/>
      <c r="BK75" s="1365"/>
      <c r="BL75" s="1365"/>
      <c r="BM75" s="1365"/>
      <c r="BN75" s="1365"/>
      <c r="BO75" s="1365"/>
      <c r="BP75" s="1365"/>
      <c r="BQ75" s="1365"/>
      <c r="BR75" s="1365"/>
      <c r="BS75" s="1365"/>
      <c r="BT75" s="1365"/>
      <c r="BU75" s="1365"/>
      <c r="BV75" s="1365"/>
      <c r="BW75" s="1365"/>
      <c r="BX75" s="1365"/>
      <c r="BY75" s="1365"/>
      <c r="BZ75" s="1365"/>
      <c r="CA75" s="1365"/>
      <c r="CB75" s="1365"/>
      <c r="CC75" s="1365"/>
      <c r="CD75" s="1365"/>
      <c r="CE75" s="1365"/>
      <c r="CF75" s="1365"/>
      <c r="CG75" s="1365"/>
      <c r="CH75" s="1365"/>
      <c r="CI75" s="1365"/>
      <c r="CJ75" s="1365"/>
      <c r="CK75" s="1365"/>
      <c r="CL75" s="1365"/>
      <c r="CM75" s="1365"/>
      <c r="CN75" s="1365"/>
      <c r="CO75" s="1365"/>
      <c r="CP75" s="1365"/>
      <c r="CQ75" s="1365"/>
      <c r="CR75" s="1365"/>
      <c r="CS75" s="1365"/>
      <c r="CT75" s="1365"/>
      <c r="CU75" s="1365"/>
      <c r="CV75" s="1365"/>
      <c r="CW75" s="1365"/>
      <c r="CX75" s="1365"/>
      <c r="CY75" s="1365"/>
      <c r="CZ75" s="1365"/>
      <c r="DA75" s="1365"/>
      <c r="DB75" s="1365"/>
      <c r="DC75" s="1365"/>
      <c r="DD75" s="1365"/>
      <c r="DE75" s="1365"/>
      <c r="DF75" s="1365"/>
      <c r="DG75" s="1365"/>
      <c r="DH75" s="1365"/>
      <c r="DI75" s="1365"/>
      <c r="DJ75" s="1365"/>
      <c r="DK75" s="1365"/>
      <c r="DL75" s="1365"/>
      <c r="DM75" s="1365"/>
      <c r="DN75" s="1365"/>
      <c r="DO75" s="1365"/>
      <c r="DP75" s="1365"/>
      <c r="DQ75" s="1365"/>
    </row>
    <row r="76" spans="1:122" ht="9.9499999999999993" customHeight="1">
      <c r="A76" s="1623"/>
      <c r="B76" s="1240"/>
      <c r="C76" s="1240"/>
      <c r="D76" s="1240"/>
      <c r="E76" s="1240"/>
      <c r="F76" s="1241"/>
      <c r="G76" s="1457"/>
      <c r="H76" s="1458"/>
      <c r="I76" s="1459"/>
      <c r="J76" s="1463"/>
      <c r="K76" s="1464"/>
      <c r="L76" s="1464"/>
      <c r="M76" s="1464"/>
      <c r="N76" s="1464"/>
      <c r="O76" s="1465"/>
      <c r="P76" s="1457"/>
      <c r="Q76" s="1458"/>
      <c r="R76" s="1459"/>
      <c r="S76" s="1469"/>
      <c r="T76" s="1470"/>
      <c r="U76" s="1470"/>
      <c r="V76" s="1470"/>
      <c r="W76" s="1470"/>
      <c r="X76" s="1471"/>
      <c r="Y76" s="1457"/>
      <c r="Z76" s="1458"/>
      <c r="AA76" s="1459"/>
      <c r="AB76" s="1475"/>
      <c r="AC76" s="1476"/>
      <c r="AD76" s="1476"/>
      <c r="AE76" s="1476"/>
      <c r="AF76" s="1476"/>
      <c r="AG76" s="1477"/>
      <c r="AH76" s="1517"/>
      <c r="AI76" s="1518"/>
      <c r="AJ76" s="1518"/>
      <c r="AK76" s="1518"/>
      <c r="AL76" s="1518"/>
      <c r="AM76" s="1518"/>
      <c r="AN76" s="1518"/>
      <c r="AO76" s="1518"/>
      <c r="AP76" s="1518"/>
      <c r="AQ76" s="1518"/>
      <c r="AR76" s="1518"/>
      <c r="AS76" s="1518"/>
      <c r="AT76" s="1518"/>
      <c r="AU76" s="1518"/>
      <c r="AV76" s="1518"/>
      <c r="AW76" s="1518"/>
      <c r="AX76" s="1518"/>
      <c r="AY76" s="1524"/>
      <c r="AZ76" s="276"/>
      <c r="BA76" s="1437" t="s">
        <v>791</v>
      </c>
      <c r="BB76" s="1373"/>
      <c r="BC76" s="1373"/>
      <c r="BD76" s="1455"/>
      <c r="BE76" s="1437" t="s">
        <v>792</v>
      </c>
      <c r="BF76" s="1373"/>
      <c r="BG76" s="1373"/>
      <c r="BH76" s="1373"/>
      <c r="BI76" s="1373"/>
      <c r="BJ76" s="1373"/>
      <c r="BK76" s="1374"/>
      <c r="BL76" s="1372" t="s">
        <v>904</v>
      </c>
      <c r="BM76" s="1373"/>
      <c r="BN76" s="1373"/>
      <c r="BO76" s="1373"/>
      <c r="BP76" s="1373"/>
      <c r="BQ76" s="1373"/>
      <c r="BR76" s="1373"/>
      <c r="BS76" s="1373"/>
      <c r="BT76" s="1373"/>
      <c r="BU76" s="1373"/>
      <c r="BV76" s="1373"/>
      <c r="BW76" s="1373"/>
      <c r="BX76" s="1373"/>
      <c r="BY76" s="1373"/>
      <c r="BZ76" s="1373"/>
      <c r="CA76" s="1373"/>
      <c r="CB76" s="1373"/>
      <c r="CC76" s="1455"/>
      <c r="CD76" s="1437" t="s">
        <v>794</v>
      </c>
      <c r="CE76" s="1373"/>
      <c r="CF76" s="1373"/>
      <c r="CG76" s="1373"/>
      <c r="CH76" s="1373"/>
      <c r="CI76" s="1373"/>
      <c r="CJ76" s="1374"/>
      <c r="CK76" s="1372" t="s">
        <v>19</v>
      </c>
      <c r="CL76" s="1373"/>
      <c r="CM76" s="1373"/>
      <c r="CN76" s="1373"/>
      <c r="CO76" s="1373"/>
      <c r="CP76" s="1373"/>
      <c r="CQ76" s="1455"/>
      <c r="CR76" s="1437" t="s">
        <v>316</v>
      </c>
      <c r="CS76" s="1373"/>
      <c r="CT76" s="1373"/>
      <c r="CU76" s="1373"/>
      <c r="CV76" s="1373"/>
      <c r="CW76" s="1373"/>
      <c r="CX76" s="1374"/>
      <c r="CY76" s="1372" t="s">
        <v>19</v>
      </c>
      <c r="CZ76" s="1373"/>
      <c r="DA76" s="1373"/>
      <c r="DB76" s="1373"/>
      <c r="DC76" s="1373"/>
      <c r="DD76" s="1455"/>
      <c r="DE76" s="1437" t="s">
        <v>905</v>
      </c>
      <c r="DF76" s="1373"/>
      <c r="DG76" s="1373"/>
      <c r="DH76" s="1373"/>
      <c r="DI76" s="1373"/>
      <c r="DJ76" s="1374"/>
      <c r="DK76" s="1372" t="s">
        <v>316</v>
      </c>
      <c r="DL76" s="1373"/>
      <c r="DM76" s="1373"/>
      <c r="DN76" s="1373"/>
      <c r="DO76" s="1373"/>
      <c r="DP76" s="1373"/>
      <c r="DQ76" s="1374"/>
    </row>
    <row r="77" spans="1:122" ht="9.9499999999999993" customHeight="1" thickBot="1">
      <c r="A77" s="1624"/>
      <c r="B77" s="1625"/>
      <c r="C77" s="1625"/>
      <c r="D77" s="1625"/>
      <c r="E77" s="1625"/>
      <c r="F77" s="1626"/>
      <c r="G77" s="1460"/>
      <c r="H77" s="1461"/>
      <c r="I77" s="1462"/>
      <c r="J77" s="1466"/>
      <c r="K77" s="1467"/>
      <c r="L77" s="1467"/>
      <c r="M77" s="1467"/>
      <c r="N77" s="1467"/>
      <c r="O77" s="1468"/>
      <c r="P77" s="1460"/>
      <c r="Q77" s="1461"/>
      <c r="R77" s="1462"/>
      <c r="S77" s="1472"/>
      <c r="T77" s="1473"/>
      <c r="U77" s="1473"/>
      <c r="V77" s="1473"/>
      <c r="W77" s="1473"/>
      <c r="X77" s="1474"/>
      <c r="Y77" s="1460"/>
      <c r="Z77" s="1461"/>
      <c r="AA77" s="1462"/>
      <c r="AB77" s="1478"/>
      <c r="AC77" s="1479"/>
      <c r="AD77" s="1479"/>
      <c r="AE77" s="1479"/>
      <c r="AF77" s="1479"/>
      <c r="AG77" s="1480"/>
      <c r="AH77" s="1525"/>
      <c r="AI77" s="1526"/>
      <c r="AJ77" s="1526"/>
      <c r="AK77" s="1526"/>
      <c r="AL77" s="1526"/>
      <c r="AM77" s="1526"/>
      <c r="AN77" s="1526"/>
      <c r="AO77" s="1526"/>
      <c r="AP77" s="1526"/>
      <c r="AQ77" s="1526"/>
      <c r="AR77" s="1526"/>
      <c r="AS77" s="1526"/>
      <c r="AT77" s="1526"/>
      <c r="AU77" s="1526"/>
      <c r="AV77" s="1526"/>
      <c r="AW77" s="1526"/>
      <c r="AX77" s="1526"/>
      <c r="AY77" s="1527"/>
      <c r="AZ77" s="276"/>
      <c r="BA77" s="1438"/>
      <c r="BB77" s="1376"/>
      <c r="BC77" s="1376"/>
      <c r="BD77" s="1456"/>
      <c r="BE77" s="1438"/>
      <c r="BF77" s="1376"/>
      <c r="BG77" s="1376"/>
      <c r="BH77" s="1376"/>
      <c r="BI77" s="1376"/>
      <c r="BJ77" s="1376"/>
      <c r="BK77" s="1377"/>
      <c r="BL77" s="1375"/>
      <c r="BM77" s="1376"/>
      <c r="BN77" s="1376"/>
      <c r="BO77" s="1376"/>
      <c r="BP77" s="1376"/>
      <c r="BQ77" s="1376"/>
      <c r="BR77" s="1376"/>
      <c r="BS77" s="1376"/>
      <c r="BT77" s="1376"/>
      <c r="BU77" s="1376"/>
      <c r="BV77" s="1376"/>
      <c r="BW77" s="1376"/>
      <c r="BX77" s="1376"/>
      <c r="BY77" s="1376"/>
      <c r="BZ77" s="1376"/>
      <c r="CA77" s="1376"/>
      <c r="CB77" s="1376"/>
      <c r="CC77" s="1456"/>
      <c r="CD77" s="1438"/>
      <c r="CE77" s="1376"/>
      <c r="CF77" s="1376"/>
      <c r="CG77" s="1376"/>
      <c r="CH77" s="1376"/>
      <c r="CI77" s="1376"/>
      <c r="CJ77" s="1377"/>
      <c r="CK77" s="1375"/>
      <c r="CL77" s="1376"/>
      <c r="CM77" s="1376"/>
      <c r="CN77" s="1376"/>
      <c r="CO77" s="1376"/>
      <c r="CP77" s="1376"/>
      <c r="CQ77" s="1456"/>
      <c r="CR77" s="1438"/>
      <c r="CS77" s="1376"/>
      <c r="CT77" s="1376"/>
      <c r="CU77" s="1376"/>
      <c r="CV77" s="1376"/>
      <c r="CW77" s="1376"/>
      <c r="CX77" s="1377"/>
      <c r="CY77" s="1375"/>
      <c r="CZ77" s="1376"/>
      <c r="DA77" s="1376"/>
      <c r="DB77" s="1376"/>
      <c r="DC77" s="1376"/>
      <c r="DD77" s="1456"/>
      <c r="DE77" s="1438"/>
      <c r="DF77" s="1376"/>
      <c r="DG77" s="1376"/>
      <c r="DH77" s="1376"/>
      <c r="DI77" s="1376"/>
      <c r="DJ77" s="1377"/>
      <c r="DK77" s="1375"/>
      <c r="DL77" s="1376"/>
      <c r="DM77" s="1376"/>
      <c r="DN77" s="1376"/>
      <c r="DO77" s="1376"/>
      <c r="DP77" s="1376"/>
      <c r="DQ77" s="1377"/>
    </row>
    <row r="78" spans="1:122" ht="9.9499999999999993" customHeight="1" thickBot="1">
      <c r="AV78" s="277"/>
      <c r="AW78" s="277"/>
      <c r="AX78" s="276"/>
      <c r="AY78" s="276"/>
      <c r="AZ78" s="276"/>
      <c r="BA78" s="1392" t="str">
        <f>IF(設備データ入力シート!D179="","",設備データ入力シート!D179)</f>
        <v/>
      </c>
      <c r="BB78" s="1393"/>
      <c r="BC78" s="1393"/>
      <c r="BD78" s="1394"/>
      <c r="BE78" s="1251" t="str">
        <f>IF(設備データ入力シート!D180="","",設備データ入力シート!D180)</f>
        <v/>
      </c>
      <c r="BF78" s="1187"/>
      <c r="BG78" s="1187"/>
      <c r="BH78" s="1187"/>
      <c r="BI78" s="1187"/>
      <c r="BJ78" s="1187"/>
      <c r="BK78" s="1188"/>
      <c r="BL78" s="1251" t="str">
        <f>IF(設備データ入力シート!D181="","",設備データ入力シート!D181)</f>
        <v/>
      </c>
      <c r="BM78" s="1187"/>
      <c r="BN78" s="1187"/>
      <c r="BO78" s="1187"/>
      <c r="BP78" s="1187"/>
      <c r="BQ78" s="1187"/>
      <c r="BR78" s="1187"/>
      <c r="BS78" s="1187"/>
      <c r="BT78" s="1187"/>
      <c r="BU78" s="1187"/>
      <c r="BV78" s="1187"/>
      <c r="BW78" s="1187"/>
      <c r="BX78" s="1187"/>
      <c r="BY78" s="1187"/>
      <c r="BZ78" s="1187"/>
      <c r="CA78" s="1187"/>
      <c r="CB78" s="1187"/>
      <c r="CC78" s="1188"/>
      <c r="CD78" s="1251" t="str">
        <f>IF(設備データ入力シート!D182="","",設備データ入力シート!D182)</f>
        <v/>
      </c>
      <c r="CE78" s="1187"/>
      <c r="CF78" s="1187"/>
      <c r="CG78" s="1187"/>
      <c r="CH78" s="1187"/>
      <c r="CI78" s="1187"/>
      <c r="CJ78" s="1188"/>
      <c r="CK78" s="1251" t="str">
        <f>IF(BA78="","",設備データ入力シート!D183)</f>
        <v/>
      </c>
      <c r="CL78" s="1187"/>
      <c r="CM78" s="1187"/>
      <c r="CN78" s="1187"/>
      <c r="CO78" s="1386" t="s">
        <v>906</v>
      </c>
      <c r="CP78" s="1386"/>
      <c r="CQ78" s="1387"/>
      <c r="CR78" s="1359" t="str">
        <f>設備データ入力シート!D184&amp;設備データ入力シート!G184&amp;設備データ入力シート!H184&amp;設備データ入力シート!I184</f>
        <v>年月</v>
      </c>
      <c r="CS78" s="1320"/>
      <c r="CT78" s="1320"/>
      <c r="CU78" s="1320"/>
      <c r="CV78" s="1320"/>
      <c r="CW78" s="1320"/>
      <c r="CX78" s="1321"/>
      <c r="CY78" s="1484" t="str">
        <f>IF(OR(BA78="",設備データ入力シート!D185=""),"",設備データ入力シート!D185)</f>
        <v/>
      </c>
      <c r="CZ78" s="1485"/>
      <c r="DA78" s="1485"/>
      <c r="DB78" s="1485"/>
      <c r="DC78" s="1386" t="s">
        <v>907</v>
      </c>
      <c r="DD78" s="1387"/>
      <c r="DE78" s="1251" t="str">
        <f>IF(OR(BA78="",設備データ入力シート!D186=""),"",設備データ入力シート!D186)</f>
        <v/>
      </c>
      <c r="DF78" s="1187"/>
      <c r="DG78" s="1187"/>
      <c r="DH78" s="1187"/>
      <c r="DI78" s="1386" t="s">
        <v>907</v>
      </c>
      <c r="DJ78" s="1387"/>
      <c r="DK78" s="1319" t="str">
        <f>設備データ入力シート!D187&amp;設備データ入力シート!G187&amp;設備データ入力シート!H187&amp;設備データ入力シート!I187</f>
        <v>年月</v>
      </c>
      <c r="DL78" s="1320"/>
      <c r="DM78" s="1320"/>
      <c r="DN78" s="1320"/>
      <c r="DO78" s="1320"/>
      <c r="DP78" s="1320"/>
      <c r="DQ78" s="1321"/>
    </row>
    <row r="79" spans="1:122" ht="9.9499999999999993" customHeight="1">
      <c r="A79" s="1361" t="s">
        <v>908</v>
      </c>
      <c r="B79" s="1362"/>
      <c r="C79" s="1362"/>
      <c r="D79" s="1362"/>
      <c r="E79" s="1362"/>
      <c r="F79" s="1363"/>
      <c r="G79" s="1367" t="str">
        <f>IF(設備データ入力シート!D76&gt;=1,設備データ入力シート!D76,"")</f>
        <v/>
      </c>
      <c r="H79" s="1279"/>
      <c r="I79" s="1279"/>
      <c r="J79" s="1279"/>
      <c r="K79" s="1279"/>
      <c r="L79" s="1279"/>
      <c r="M79" s="1279"/>
      <c r="N79" s="1279"/>
      <c r="O79" s="1368"/>
      <c r="P79" s="1362" t="s">
        <v>318</v>
      </c>
      <c r="Q79" s="1362"/>
      <c r="R79" s="1362"/>
      <c r="S79" s="1362"/>
      <c r="T79" s="1362"/>
      <c r="U79" s="1362"/>
      <c r="V79" s="1362"/>
      <c r="W79" s="1362"/>
      <c r="X79" s="1369"/>
      <c r="Y79" s="1372" t="s">
        <v>909</v>
      </c>
      <c r="Z79" s="1372"/>
      <c r="AA79" s="1373"/>
      <c r="AB79" s="1373"/>
      <c r="AC79" s="1373"/>
      <c r="AD79" s="1373"/>
      <c r="AE79" s="1373"/>
      <c r="AF79" s="1373"/>
      <c r="AG79" s="1373"/>
      <c r="AH79" s="1373"/>
      <c r="AI79" s="1373"/>
      <c r="AJ79" s="1373"/>
      <c r="AK79" s="1373"/>
      <c r="AL79" s="1373"/>
      <c r="AM79" s="1373"/>
      <c r="AN79" s="1373"/>
      <c r="AO79" s="1373"/>
      <c r="AP79" s="1373"/>
      <c r="AQ79" s="1373"/>
      <c r="AR79" s="1373"/>
      <c r="AS79" s="1373"/>
      <c r="AT79" s="1373"/>
      <c r="AU79" s="1373"/>
      <c r="AV79" s="1373"/>
      <c r="AW79" s="1373"/>
      <c r="AX79" s="1373"/>
      <c r="AY79" s="1374"/>
      <c r="AZ79" s="276"/>
      <c r="BA79" s="1392"/>
      <c r="BB79" s="1393"/>
      <c r="BC79" s="1393"/>
      <c r="BD79" s="1394"/>
      <c r="BE79" s="1205"/>
      <c r="BF79" s="1190"/>
      <c r="BG79" s="1190"/>
      <c r="BH79" s="1190"/>
      <c r="BI79" s="1190"/>
      <c r="BJ79" s="1190"/>
      <c r="BK79" s="1191"/>
      <c r="BL79" s="1205"/>
      <c r="BM79" s="1190"/>
      <c r="BN79" s="1190"/>
      <c r="BO79" s="1190"/>
      <c r="BP79" s="1190"/>
      <c r="BQ79" s="1190"/>
      <c r="BR79" s="1190"/>
      <c r="BS79" s="1190"/>
      <c r="BT79" s="1190"/>
      <c r="BU79" s="1190"/>
      <c r="BV79" s="1190"/>
      <c r="BW79" s="1190"/>
      <c r="BX79" s="1190"/>
      <c r="BY79" s="1190"/>
      <c r="BZ79" s="1190"/>
      <c r="CA79" s="1190"/>
      <c r="CB79" s="1190"/>
      <c r="CC79" s="1191"/>
      <c r="CD79" s="1205"/>
      <c r="CE79" s="1190"/>
      <c r="CF79" s="1190"/>
      <c r="CG79" s="1190"/>
      <c r="CH79" s="1190"/>
      <c r="CI79" s="1190"/>
      <c r="CJ79" s="1191"/>
      <c r="CK79" s="1205"/>
      <c r="CL79" s="1190"/>
      <c r="CM79" s="1190"/>
      <c r="CN79" s="1190"/>
      <c r="CO79" s="1388"/>
      <c r="CP79" s="1388"/>
      <c r="CQ79" s="1389"/>
      <c r="CR79" s="1359"/>
      <c r="CS79" s="1320"/>
      <c r="CT79" s="1320"/>
      <c r="CU79" s="1320"/>
      <c r="CV79" s="1320"/>
      <c r="CW79" s="1320"/>
      <c r="CX79" s="1321"/>
      <c r="CY79" s="1486"/>
      <c r="CZ79" s="1487"/>
      <c r="DA79" s="1487"/>
      <c r="DB79" s="1487"/>
      <c r="DC79" s="1388"/>
      <c r="DD79" s="1389"/>
      <c r="DE79" s="1205"/>
      <c r="DF79" s="1190"/>
      <c r="DG79" s="1190"/>
      <c r="DH79" s="1190"/>
      <c r="DI79" s="1388"/>
      <c r="DJ79" s="1389"/>
      <c r="DK79" s="1319"/>
      <c r="DL79" s="1320"/>
      <c r="DM79" s="1320"/>
      <c r="DN79" s="1320"/>
      <c r="DO79" s="1320"/>
      <c r="DP79" s="1320"/>
      <c r="DQ79" s="1321"/>
    </row>
    <row r="80" spans="1:122" ht="9.9499999999999993" customHeight="1">
      <c r="A80" s="1364"/>
      <c r="B80" s="1365"/>
      <c r="C80" s="1365"/>
      <c r="D80" s="1365"/>
      <c r="E80" s="1365"/>
      <c r="F80" s="1366"/>
      <c r="G80" s="1205"/>
      <c r="H80" s="1190"/>
      <c r="I80" s="1190"/>
      <c r="J80" s="1190"/>
      <c r="K80" s="1190"/>
      <c r="L80" s="1190"/>
      <c r="M80" s="1190"/>
      <c r="N80" s="1190"/>
      <c r="O80" s="1191"/>
      <c r="P80" s="1370"/>
      <c r="Q80" s="1370"/>
      <c r="R80" s="1370"/>
      <c r="S80" s="1370"/>
      <c r="T80" s="1370"/>
      <c r="U80" s="1370"/>
      <c r="V80" s="1370"/>
      <c r="W80" s="1370"/>
      <c r="X80" s="1371"/>
      <c r="Y80" s="1375"/>
      <c r="Z80" s="1375"/>
      <c r="AA80" s="1376"/>
      <c r="AB80" s="1376"/>
      <c r="AC80" s="1376"/>
      <c r="AD80" s="1376"/>
      <c r="AE80" s="1376"/>
      <c r="AF80" s="1376"/>
      <c r="AG80" s="1376"/>
      <c r="AH80" s="1376"/>
      <c r="AI80" s="1376"/>
      <c r="AJ80" s="1376"/>
      <c r="AK80" s="1376"/>
      <c r="AL80" s="1376"/>
      <c r="AM80" s="1376"/>
      <c r="AN80" s="1376"/>
      <c r="AO80" s="1376"/>
      <c r="AP80" s="1376"/>
      <c r="AQ80" s="1376"/>
      <c r="AR80" s="1376"/>
      <c r="AS80" s="1376"/>
      <c r="AT80" s="1376"/>
      <c r="AU80" s="1376"/>
      <c r="AV80" s="1376"/>
      <c r="AW80" s="1376"/>
      <c r="AX80" s="1376"/>
      <c r="AY80" s="1377"/>
      <c r="AZ80" s="276"/>
      <c r="BA80" s="1392"/>
      <c r="BB80" s="1393"/>
      <c r="BC80" s="1393"/>
      <c r="BD80" s="1394"/>
      <c r="BE80" s="1205"/>
      <c r="BF80" s="1190"/>
      <c r="BG80" s="1190"/>
      <c r="BH80" s="1190"/>
      <c r="BI80" s="1190"/>
      <c r="BJ80" s="1190"/>
      <c r="BK80" s="1191"/>
      <c r="BL80" s="1205"/>
      <c r="BM80" s="1190"/>
      <c r="BN80" s="1190"/>
      <c r="BO80" s="1190"/>
      <c r="BP80" s="1190"/>
      <c r="BQ80" s="1190"/>
      <c r="BR80" s="1190"/>
      <c r="BS80" s="1190"/>
      <c r="BT80" s="1190"/>
      <c r="BU80" s="1190"/>
      <c r="BV80" s="1190"/>
      <c r="BW80" s="1190"/>
      <c r="BX80" s="1190"/>
      <c r="BY80" s="1190"/>
      <c r="BZ80" s="1190"/>
      <c r="CA80" s="1190"/>
      <c r="CB80" s="1190"/>
      <c r="CC80" s="1191"/>
      <c r="CD80" s="1205"/>
      <c r="CE80" s="1190"/>
      <c r="CF80" s="1190"/>
      <c r="CG80" s="1190"/>
      <c r="CH80" s="1190"/>
      <c r="CI80" s="1190"/>
      <c r="CJ80" s="1191"/>
      <c r="CK80" s="1205"/>
      <c r="CL80" s="1190"/>
      <c r="CM80" s="1190"/>
      <c r="CN80" s="1190"/>
      <c r="CO80" s="1388"/>
      <c r="CP80" s="1388"/>
      <c r="CQ80" s="1389"/>
      <c r="CR80" s="1359"/>
      <c r="CS80" s="1320"/>
      <c r="CT80" s="1320"/>
      <c r="CU80" s="1320"/>
      <c r="CV80" s="1320"/>
      <c r="CW80" s="1320"/>
      <c r="CX80" s="1321"/>
      <c r="CY80" s="1486"/>
      <c r="CZ80" s="1487"/>
      <c r="DA80" s="1487"/>
      <c r="DB80" s="1487"/>
      <c r="DC80" s="1388"/>
      <c r="DD80" s="1389"/>
      <c r="DE80" s="1205"/>
      <c r="DF80" s="1190"/>
      <c r="DG80" s="1190"/>
      <c r="DH80" s="1190"/>
      <c r="DI80" s="1388"/>
      <c r="DJ80" s="1389"/>
      <c r="DK80" s="1319"/>
      <c r="DL80" s="1320"/>
      <c r="DM80" s="1320"/>
      <c r="DN80" s="1320"/>
      <c r="DO80" s="1320"/>
      <c r="DP80" s="1320"/>
      <c r="DQ80" s="1321"/>
    </row>
    <row r="81" spans="1:134" ht="9.9499999999999993" customHeight="1">
      <c r="A81" s="1364"/>
      <c r="B81" s="1365"/>
      <c r="C81" s="1365"/>
      <c r="D81" s="1365"/>
      <c r="E81" s="1365"/>
      <c r="F81" s="1366"/>
      <c r="G81" s="1205"/>
      <c r="H81" s="1190"/>
      <c r="I81" s="1190"/>
      <c r="J81" s="1190"/>
      <c r="K81" s="1190"/>
      <c r="L81" s="1190"/>
      <c r="M81" s="1190"/>
      <c r="N81" s="1190"/>
      <c r="O81" s="1191"/>
      <c r="P81" s="1251" t="str">
        <f>IF(設備データ入力シート!D77="","",設備データ入力シート!D77)</f>
        <v/>
      </c>
      <c r="Q81" s="1187"/>
      <c r="R81" s="1187"/>
      <c r="S81" s="1187"/>
      <c r="T81" s="1187"/>
      <c r="U81" s="1187"/>
      <c r="V81" s="1187"/>
      <c r="W81" s="1187"/>
      <c r="X81" s="1378"/>
      <c r="Y81" s="1380" t="str">
        <f>IF(設備データ入力シート!D78="","",設備データ入力シート!D78)</f>
        <v/>
      </c>
      <c r="Z81" s="1187"/>
      <c r="AA81" s="1187"/>
      <c r="AB81" s="1187"/>
      <c r="AC81" s="1187"/>
      <c r="AD81" s="1187"/>
      <c r="AE81" s="1187"/>
      <c r="AF81" s="1187"/>
      <c r="AG81" s="1187"/>
      <c r="AH81" s="1187"/>
      <c r="AI81" s="1187"/>
      <c r="AJ81" s="1187"/>
      <c r="AK81" s="1187"/>
      <c r="AL81" s="1187"/>
      <c r="AM81" s="1187"/>
      <c r="AN81" s="1187"/>
      <c r="AO81" s="1187"/>
      <c r="AP81" s="1187"/>
      <c r="AQ81" s="1187"/>
      <c r="AR81" s="1187"/>
      <c r="AS81" s="1187"/>
      <c r="AT81" s="1187"/>
      <c r="AU81" s="1187"/>
      <c r="AV81" s="1187"/>
      <c r="AW81" s="1187"/>
      <c r="AX81" s="1187"/>
      <c r="AY81" s="1188"/>
      <c r="AZ81" s="276"/>
      <c r="BA81" s="1439"/>
      <c r="BB81" s="1440"/>
      <c r="BC81" s="1440"/>
      <c r="BD81" s="1441"/>
      <c r="BE81" s="1206"/>
      <c r="BF81" s="1207"/>
      <c r="BG81" s="1207"/>
      <c r="BH81" s="1207"/>
      <c r="BI81" s="1207"/>
      <c r="BJ81" s="1207"/>
      <c r="BK81" s="1235"/>
      <c r="BL81" s="1206"/>
      <c r="BM81" s="1207"/>
      <c r="BN81" s="1207"/>
      <c r="BO81" s="1207"/>
      <c r="BP81" s="1207"/>
      <c r="BQ81" s="1207"/>
      <c r="BR81" s="1207"/>
      <c r="BS81" s="1207"/>
      <c r="BT81" s="1207"/>
      <c r="BU81" s="1207"/>
      <c r="BV81" s="1207"/>
      <c r="BW81" s="1207"/>
      <c r="BX81" s="1207"/>
      <c r="BY81" s="1207"/>
      <c r="BZ81" s="1207"/>
      <c r="CA81" s="1207"/>
      <c r="CB81" s="1207"/>
      <c r="CC81" s="1235"/>
      <c r="CD81" s="1206"/>
      <c r="CE81" s="1207"/>
      <c r="CF81" s="1207"/>
      <c r="CG81" s="1207"/>
      <c r="CH81" s="1207"/>
      <c r="CI81" s="1207"/>
      <c r="CJ81" s="1235"/>
      <c r="CK81" s="1206"/>
      <c r="CL81" s="1207"/>
      <c r="CM81" s="1207"/>
      <c r="CN81" s="1207"/>
      <c r="CO81" s="1390"/>
      <c r="CP81" s="1390"/>
      <c r="CQ81" s="1391"/>
      <c r="CR81" s="1481"/>
      <c r="CS81" s="1482"/>
      <c r="CT81" s="1482"/>
      <c r="CU81" s="1482"/>
      <c r="CV81" s="1482"/>
      <c r="CW81" s="1482"/>
      <c r="CX81" s="1483"/>
      <c r="CY81" s="1488"/>
      <c r="CZ81" s="1489"/>
      <c r="DA81" s="1489"/>
      <c r="DB81" s="1489"/>
      <c r="DC81" s="1390"/>
      <c r="DD81" s="1391"/>
      <c r="DE81" s="1206"/>
      <c r="DF81" s="1207"/>
      <c r="DG81" s="1207"/>
      <c r="DH81" s="1207"/>
      <c r="DI81" s="1390"/>
      <c r="DJ81" s="1391"/>
      <c r="DK81" s="1511"/>
      <c r="DL81" s="1482"/>
      <c r="DM81" s="1482"/>
      <c r="DN81" s="1482"/>
      <c r="DO81" s="1482"/>
      <c r="DP81" s="1482"/>
      <c r="DQ81" s="1483"/>
    </row>
    <row r="82" spans="1:134" ht="9.9499999999999993" customHeight="1">
      <c r="A82" s="1364"/>
      <c r="B82" s="1365"/>
      <c r="C82" s="1365"/>
      <c r="D82" s="1365"/>
      <c r="E82" s="1365"/>
      <c r="F82" s="1366"/>
      <c r="G82" s="1205"/>
      <c r="H82" s="1190"/>
      <c r="I82" s="1190"/>
      <c r="J82" s="1190"/>
      <c r="K82" s="1190"/>
      <c r="L82" s="1190"/>
      <c r="M82" s="1190"/>
      <c r="N82" s="1190"/>
      <c r="O82" s="1191"/>
      <c r="P82" s="1205"/>
      <c r="Q82" s="1190"/>
      <c r="R82" s="1190"/>
      <c r="S82" s="1190"/>
      <c r="T82" s="1190"/>
      <c r="U82" s="1190"/>
      <c r="V82" s="1190"/>
      <c r="W82" s="1190"/>
      <c r="X82" s="1282"/>
      <c r="Y82" s="1281"/>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1"/>
      <c r="AZ82" s="276"/>
      <c r="BA82" s="1392" t="str">
        <f>IF(設備データ入力シート!D189="","",設備データ入力シート!D189)</f>
        <v/>
      </c>
      <c r="BB82" s="1393"/>
      <c r="BC82" s="1393"/>
      <c r="BD82" s="1394"/>
      <c r="BE82" s="1251" t="str">
        <f>IF(BA82="","",設備データ入力シート!D190)</f>
        <v/>
      </c>
      <c r="BF82" s="1187"/>
      <c r="BG82" s="1187"/>
      <c r="BH82" s="1187"/>
      <c r="BI82" s="1187"/>
      <c r="BJ82" s="1187"/>
      <c r="BK82" s="1188"/>
      <c r="BL82" s="1251" t="str">
        <f>IF(BA82="","",設備データ入力シート!D191)</f>
        <v/>
      </c>
      <c r="BM82" s="1187"/>
      <c r="BN82" s="1187"/>
      <c r="BO82" s="1187"/>
      <c r="BP82" s="1187"/>
      <c r="BQ82" s="1187"/>
      <c r="BR82" s="1187"/>
      <c r="BS82" s="1187"/>
      <c r="BT82" s="1187"/>
      <c r="BU82" s="1187"/>
      <c r="BV82" s="1187"/>
      <c r="BW82" s="1187"/>
      <c r="BX82" s="1187"/>
      <c r="BY82" s="1187"/>
      <c r="BZ82" s="1187"/>
      <c r="CA82" s="1187"/>
      <c r="CB82" s="1187"/>
      <c r="CC82" s="1188"/>
      <c r="CD82" s="1251" t="str">
        <f>IF(BA82="","",設備データ入力シート!D192)</f>
        <v/>
      </c>
      <c r="CE82" s="1187"/>
      <c r="CF82" s="1187"/>
      <c r="CG82" s="1187"/>
      <c r="CH82" s="1187"/>
      <c r="CI82" s="1187"/>
      <c r="CJ82" s="1188"/>
      <c r="CK82" s="1395" t="str">
        <f>IF(BA82="","",設備データ入力シート!D193)</f>
        <v/>
      </c>
      <c r="CL82" s="1386"/>
      <c r="CM82" s="1386"/>
      <c r="CN82" s="1386"/>
      <c r="CO82" s="1386" t="s">
        <v>910</v>
      </c>
      <c r="CP82" s="1386"/>
      <c r="CQ82" s="1387"/>
      <c r="CR82" s="1359" t="str">
        <f>設備データ入力シート!D194&amp;設備データ入力シート!G194&amp;設備データ入力シート!H194&amp;設備データ入力シート!I194</f>
        <v>年月</v>
      </c>
      <c r="CS82" s="1320"/>
      <c r="CT82" s="1320"/>
      <c r="CU82" s="1320"/>
      <c r="CV82" s="1320"/>
      <c r="CW82" s="1320"/>
      <c r="CX82" s="1321"/>
      <c r="CY82" s="1251" t="str">
        <f>IF(OR(BA82="",設備データ入力シート!D195=""),"",設備データ入力シート!D195)</f>
        <v/>
      </c>
      <c r="CZ82" s="1187"/>
      <c r="DA82" s="1187"/>
      <c r="DB82" s="1187"/>
      <c r="DC82" s="1386" t="s">
        <v>907</v>
      </c>
      <c r="DD82" s="1387"/>
      <c r="DE82" s="1251" t="str">
        <f>IF(OR(BA82="",設備データ入力シート!D196=""),"",設備データ入力シート!D196)</f>
        <v/>
      </c>
      <c r="DF82" s="1187"/>
      <c r="DG82" s="1187"/>
      <c r="DH82" s="1187"/>
      <c r="DI82" s="1386" t="s">
        <v>907</v>
      </c>
      <c r="DJ82" s="1387"/>
      <c r="DK82" s="1319" t="str">
        <f>設備データ入力シート!D197&amp;設備データ入力シート!G197&amp;設備データ入力シート!H197&amp;設備データ入力シート!I197</f>
        <v>年月</v>
      </c>
      <c r="DL82" s="1320"/>
      <c r="DM82" s="1320"/>
      <c r="DN82" s="1320"/>
      <c r="DO82" s="1320"/>
      <c r="DP82" s="1320"/>
      <c r="DQ82" s="1321"/>
    </row>
    <row r="83" spans="1:134" ht="9.9499999999999993" customHeight="1">
      <c r="A83" s="1364"/>
      <c r="B83" s="1365"/>
      <c r="C83" s="1365"/>
      <c r="D83" s="1365"/>
      <c r="E83" s="1365"/>
      <c r="F83" s="1366"/>
      <c r="G83" s="1205"/>
      <c r="H83" s="1190"/>
      <c r="I83" s="1190"/>
      <c r="J83" s="1190"/>
      <c r="K83" s="1190"/>
      <c r="L83" s="1190"/>
      <c r="M83" s="1190"/>
      <c r="N83" s="1190"/>
      <c r="O83" s="1191"/>
      <c r="P83" s="1205"/>
      <c r="Q83" s="1190"/>
      <c r="R83" s="1190"/>
      <c r="S83" s="1190"/>
      <c r="T83" s="1190"/>
      <c r="U83" s="1190"/>
      <c r="V83" s="1190"/>
      <c r="W83" s="1190"/>
      <c r="X83" s="1282"/>
      <c r="Y83" s="1281"/>
      <c r="Z83" s="1190"/>
      <c r="AA83" s="1190"/>
      <c r="AB83" s="1190"/>
      <c r="AC83" s="1190"/>
      <c r="AD83" s="1190"/>
      <c r="AE83" s="1190"/>
      <c r="AF83" s="1190"/>
      <c r="AG83" s="1190"/>
      <c r="AH83" s="1190"/>
      <c r="AI83" s="1190"/>
      <c r="AJ83" s="1190"/>
      <c r="AK83" s="1190"/>
      <c r="AL83" s="1190"/>
      <c r="AM83" s="1190"/>
      <c r="AN83" s="1190"/>
      <c r="AO83" s="1190"/>
      <c r="AP83" s="1190"/>
      <c r="AQ83" s="1190"/>
      <c r="AR83" s="1190"/>
      <c r="AS83" s="1190"/>
      <c r="AT83" s="1190"/>
      <c r="AU83" s="1190"/>
      <c r="AV83" s="1190"/>
      <c r="AW83" s="1190"/>
      <c r="AX83" s="1190"/>
      <c r="AY83" s="1191"/>
      <c r="AZ83" s="276"/>
      <c r="BA83" s="1392"/>
      <c r="BB83" s="1393"/>
      <c r="BC83" s="1393"/>
      <c r="BD83" s="1394"/>
      <c r="BE83" s="1205"/>
      <c r="BF83" s="1190"/>
      <c r="BG83" s="1190"/>
      <c r="BH83" s="1190"/>
      <c r="BI83" s="1190"/>
      <c r="BJ83" s="1190"/>
      <c r="BK83" s="1191"/>
      <c r="BL83" s="1205"/>
      <c r="BM83" s="1190"/>
      <c r="BN83" s="1190"/>
      <c r="BO83" s="1190"/>
      <c r="BP83" s="1190"/>
      <c r="BQ83" s="1190"/>
      <c r="BR83" s="1190"/>
      <c r="BS83" s="1190"/>
      <c r="BT83" s="1190"/>
      <c r="BU83" s="1190"/>
      <c r="BV83" s="1190"/>
      <c r="BW83" s="1190"/>
      <c r="BX83" s="1190"/>
      <c r="BY83" s="1190"/>
      <c r="BZ83" s="1190"/>
      <c r="CA83" s="1190"/>
      <c r="CB83" s="1190"/>
      <c r="CC83" s="1191"/>
      <c r="CD83" s="1205"/>
      <c r="CE83" s="1190"/>
      <c r="CF83" s="1190"/>
      <c r="CG83" s="1190"/>
      <c r="CH83" s="1190"/>
      <c r="CI83" s="1190"/>
      <c r="CJ83" s="1191"/>
      <c r="CK83" s="1396"/>
      <c r="CL83" s="1388"/>
      <c r="CM83" s="1388"/>
      <c r="CN83" s="1388"/>
      <c r="CO83" s="1388"/>
      <c r="CP83" s="1388"/>
      <c r="CQ83" s="1389"/>
      <c r="CR83" s="1359"/>
      <c r="CS83" s="1320"/>
      <c r="CT83" s="1320"/>
      <c r="CU83" s="1320"/>
      <c r="CV83" s="1320"/>
      <c r="CW83" s="1320"/>
      <c r="CX83" s="1321"/>
      <c r="CY83" s="1205"/>
      <c r="CZ83" s="1190"/>
      <c r="DA83" s="1190"/>
      <c r="DB83" s="1190"/>
      <c r="DC83" s="1388"/>
      <c r="DD83" s="1389"/>
      <c r="DE83" s="1205"/>
      <c r="DF83" s="1190"/>
      <c r="DG83" s="1190"/>
      <c r="DH83" s="1190"/>
      <c r="DI83" s="1388"/>
      <c r="DJ83" s="1389"/>
      <c r="DK83" s="1319"/>
      <c r="DL83" s="1320"/>
      <c r="DM83" s="1320"/>
      <c r="DN83" s="1320"/>
      <c r="DO83" s="1320"/>
      <c r="DP83" s="1320"/>
      <c r="DQ83" s="1321"/>
    </row>
    <row r="84" spans="1:134" ht="9.9499999999999993" customHeight="1" thickBot="1">
      <c r="A84" s="1364"/>
      <c r="B84" s="1365"/>
      <c r="C84" s="1365"/>
      <c r="D84" s="1365"/>
      <c r="E84" s="1365"/>
      <c r="F84" s="1366"/>
      <c r="G84" s="1228"/>
      <c r="H84" s="1193"/>
      <c r="I84" s="1193"/>
      <c r="J84" s="1193"/>
      <c r="K84" s="1193"/>
      <c r="L84" s="1193"/>
      <c r="M84" s="1193"/>
      <c r="N84" s="1193"/>
      <c r="O84" s="1194"/>
      <c r="P84" s="1228"/>
      <c r="Q84" s="1193"/>
      <c r="R84" s="1193"/>
      <c r="S84" s="1193"/>
      <c r="T84" s="1193"/>
      <c r="U84" s="1193"/>
      <c r="V84" s="1193"/>
      <c r="W84" s="1193"/>
      <c r="X84" s="1379"/>
      <c r="Y84" s="1283"/>
      <c r="Z84" s="1284"/>
      <c r="AA84" s="1284"/>
      <c r="AB84" s="1284"/>
      <c r="AC84" s="1284"/>
      <c r="AD84" s="1284"/>
      <c r="AE84" s="1284"/>
      <c r="AF84" s="1284"/>
      <c r="AG84" s="1284"/>
      <c r="AH84" s="1284"/>
      <c r="AI84" s="1284"/>
      <c r="AJ84" s="1284"/>
      <c r="AK84" s="1284"/>
      <c r="AL84" s="1284"/>
      <c r="AM84" s="1284"/>
      <c r="AN84" s="1284"/>
      <c r="AO84" s="1284"/>
      <c r="AP84" s="1284"/>
      <c r="AQ84" s="1284"/>
      <c r="AR84" s="1284"/>
      <c r="AS84" s="1284"/>
      <c r="AT84" s="1284"/>
      <c r="AU84" s="1284"/>
      <c r="AV84" s="1284"/>
      <c r="AW84" s="1284"/>
      <c r="AX84" s="1284"/>
      <c r="AY84" s="1381"/>
      <c r="AZ84" s="276"/>
      <c r="BA84" s="1392"/>
      <c r="BB84" s="1393"/>
      <c r="BC84" s="1393"/>
      <c r="BD84" s="1394"/>
      <c r="BE84" s="1205"/>
      <c r="BF84" s="1190"/>
      <c r="BG84" s="1190"/>
      <c r="BH84" s="1190"/>
      <c r="BI84" s="1190"/>
      <c r="BJ84" s="1190"/>
      <c r="BK84" s="1191"/>
      <c r="BL84" s="1205"/>
      <c r="BM84" s="1190"/>
      <c r="BN84" s="1190"/>
      <c r="BO84" s="1190"/>
      <c r="BP84" s="1190"/>
      <c r="BQ84" s="1190"/>
      <c r="BR84" s="1190"/>
      <c r="BS84" s="1190"/>
      <c r="BT84" s="1190"/>
      <c r="BU84" s="1190"/>
      <c r="BV84" s="1190"/>
      <c r="BW84" s="1190"/>
      <c r="BX84" s="1190"/>
      <c r="BY84" s="1190"/>
      <c r="BZ84" s="1190"/>
      <c r="CA84" s="1190"/>
      <c r="CB84" s="1190"/>
      <c r="CC84" s="1191"/>
      <c r="CD84" s="1205"/>
      <c r="CE84" s="1190"/>
      <c r="CF84" s="1190"/>
      <c r="CG84" s="1190"/>
      <c r="CH84" s="1190"/>
      <c r="CI84" s="1190"/>
      <c r="CJ84" s="1191"/>
      <c r="CK84" s="1396"/>
      <c r="CL84" s="1388"/>
      <c r="CM84" s="1388"/>
      <c r="CN84" s="1388"/>
      <c r="CO84" s="1388"/>
      <c r="CP84" s="1388"/>
      <c r="CQ84" s="1389"/>
      <c r="CR84" s="1359"/>
      <c r="CS84" s="1320"/>
      <c r="CT84" s="1320"/>
      <c r="CU84" s="1320"/>
      <c r="CV84" s="1320"/>
      <c r="CW84" s="1320"/>
      <c r="CX84" s="1321"/>
      <c r="CY84" s="1205"/>
      <c r="CZ84" s="1190"/>
      <c r="DA84" s="1190"/>
      <c r="DB84" s="1190"/>
      <c r="DC84" s="1388"/>
      <c r="DD84" s="1389"/>
      <c r="DE84" s="1205"/>
      <c r="DF84" s="1190"/>
      <c r="DG84" s="1190"/>
      <c r="DH84" s="1190"/>
      <c r="DI84" s="1388"/>
      <c r="DJ84" s="1389"/>
      <c r="DK84" s="1319"/>
      <c r="DL84" s="1320"/>
      <c r="DM84" s="1320"/>
      <c r="DN84" s="1320"/>
      <c r="DO84" s="1320"/>
      <c r="DP84" s="1320"/>
      <c r="DQ84" s="1321"/>
    </row>
    <row r="85" spans="1:134" ht="9.9499999999999993" customHeight="1">
      <c r="A85" s="1364" t="s">
        <v>911</v>
      </c>
      <c r="B85" s="1365"/>
      <c r="C85" s="1365"/>
      <c r="D85" s="1365"/>
      <c r="E85" s="1365"/>
      <c r="F85" s="1366"/>
      <c r="G85" s="1229" t="str">
        <f>IF(設備データ入力シート!D79="","",設備データ入力シート!D79)</f>
        <v/>
      </c>
      <c r="H85" s="1227"/>
      <c r="I85" s="1227"/>
      <c r="J85" s="1227"/>
      <c r="K85" s="1227"/>
      <c r="L85" s="1227"/>
      <c r="M85" s="1227"/>
      <c r="N85" s="1227"/>
      <c r="O85" s="1234"/>
      <c r="P85" s="1365" t="s">
        <v>912</v>
      </c>
      <c r="Q85" s="1365"/>
      <c r="R85" s="1365"/>
      <c r="S85" s="1365"/>
      <c r="T85" s="1365"/>
      <c r="U85" s="1365"/>
      <c r="V85" s="1365"/>
      <c r="W85" s="1365"/>
      <c r="X85" s="1365"/>
      <c r="Y85" s="1367" t="s">
        <v>913</v>
      </c>
      <c r="Z85" s="1279"/>
      <c r="AA85" s="1279"/>
      <c r="AB85" s="1279"/>
      <c r="AC85" s="1368"/>
      <c r="AD85" s="1367" t="s">
        <v>914</v>
      </c>
      <c r="AE85" s="1279"/>
      <c r="AF85" s="1279"/>
      <c r="AG85" s="1368"/>
      <c r="AH85" s="1362" t="s">
        <v>10</v>
      </c>
      <c r="AI85" s="1362"/>
      <c r="AJ85" s="1362"/>
      <c r="AK85" s="1362"/>
      <c r="AL85" s="1362"/>
      <c r="AM85" s="1362"/>
      <c r="AN85" s="1362"/>
      <c r="AO85" s="1362"/>
      <c r="AP85" s="1363"/>
      <c r="AQ85" s="1443" t="s">
        <v>915</v>
      </c>
      <c r="AR85" s="1444"/>
      <c r="AS85" s="1444"/>
      <c r="AT85" s="1444"/>
      <c r="AU85" s="1444"/>
      <c r="AV85" s="1444"/>
      <c r="AW85" s="1444"/>
      <c r="AX85" s="1444"/>
      <c r="AY85" s="1445"/>
      <c r="AZ85" s="276"/>
      <c r="BA85" s="1392"/>
      <c r="BB85" s="1393"/>
      <c r="BC85" s="1393"/>
      <c r="BD85" s="1394"/>
      <c r="BE85" s="1206"/>
      <c r="BF85" s="1207"/>
      <c r="BG85" s="1207"/>
      <c r="BH85" s="1207"/>
      <c r="BI85" s="1207"/>
      <c r="BJ85" s="1207"/>
      <c r="BK85" s="1235"/>
      <c r="BL85" s="1206"/>
      <c r="BM85" s="1207"/>
      <c r="BN85" s="1207"/>
      <c r="BO85" s="1207"/>
      <c r="BP85" s="1207"/>
      <c r="BQ85" s="1207"/>
      <c r="BR85" s="1207"/>
      <c r="BS85" s="1207"/>
      <c r="BT85" s="1207"/>
      <c r="BU85" s="1207"/>
      <c r="BV85" s="1207"/>
      <c r="BW85" s="1207"/>
      <c r="BX85" s="1207"/>
      <c r="BY85" s="1207"/>
      <c r="BZ85" s="1207"/>
      <c r="CA85" s="1207"/>
      <c r="CB85" s="1207"/>
      <c r="CC85" s="1235"/>
      <c r="CD85" s="1206"/>
      <c r="CE85" s="1207"/>
      <c r="CF85" s="1207"/>
      <c r="CG85" s="1207"/>
      <c r="CH85" s="1207"/>
      <c r="CI85" s="1207"/>
      <c r="CJ85" s="1235"/>
      <c r="CK85" s="1397"/>
      <c r="CL85" s="1390"/>
      <c r="CM85" s="1390"/>
      <c r="CN85" s="1390"/>
      <c r="CO85" s="1390"/>
      <c r="CP85" s="1390"/>
      <c r="CQ85" s="1391"/>
      <c r="CR85" s="1359"/>
      <c r="CS85" s="1320"/>
      <c r="CT85" s="1320"/>
      <c r="CU85" s="1320"/>
      <c r="CV85" s="1320"/>
      <c r="CW85" s="1320"/>
      <c r="CX85" s="1321"/>
      <c r="CY85" s="1206"/>
      <c r="CZ85" s="1207"/>
      <c r="DA85" s="1207"/>
      <c r="DB85" s="1207"/>
      <c r="DC85" s="1390"/>
      <c r="DD85" s="1391"/>
      <c r="DE85" s="1206"/>
      <c r="DF85" s="1207"/>
      <c r="DG85" s="1207"/>
      <c r="DH85" s="1207"/>
      <c r="DI85" s="1390"/>
      <c r="DJ85" s="1391"/>
      <c r="DK85" s="1319"/>
      <c r="DL85" s="1320"/>
      <c r="DM85" s="1320"/>
      <c r="DN85" s="1320"/>
      <c r="DO85" s="1320"/>
      <c r="DP85" s="1320"/>
      <c r="DQ85" s="1321"/>
    </row>
    <row r="86" spans="1:134" ht="9.9499999999999993" customHeight="1">
      <c r="A86" s="1364"/>
      <c r="B86" s="1365"/>
      <c r="C86" s="1365"/>
      <c r="D86" s="1365"/>
      <c r="E86" s="1365"/>
      <c r="F86" s="1366"/>
      <c r="G86" s="1205"/>
      <c r="H86" s="1190"/>
      <c r="I86" s="1190"/>
      <c r="J86" s="1190"/>
      <c r="K86" s="1190"/>
      <c r="L86" s="1190"/>
      <c r="M86" s="1190"/>
      <c r="N86" s="1190"/>
      <c r="O86" s="1191"/>
      <c r="P86" s="1436"/>
      <c r="Q86" s="1436"/>
      <c r="R86" s="1436"/>
      <c r="S86" s="1436"/>
      <c r="T86" s="1436"/>
      <c r="U86" s="1436"/>
      <c r="V86" s="1436"/>
      <c r="W86" s="1436"/>
      <c r="X86" s="1436"/>
      <c r="Y86" s="1206"/>
      <c r="Z86" s="1207"/>
      <c r="AA86" s="1207"/>
      <c r="AB86" s="1207"/>
      <c r="AC86" s="1235"/>
      <c r="AD86" s="1206"/>
      <c r="AE86" s="1207"/>
      <c r="AF86" s="1207"/>
      <c r="AG86" s="1235"/>
      <c r="AH86" s="1436"/>
      <c r="AI86" s="1436"/>
      <c r="AJ86" s="1436"/>
      <c r="AK86" s="1436"/>
      <c r="AL86" s="1436"/>
      <c r="AM86" s="1436"/>
      <c r="AN86" s="1436"/>
      <c r="AO86" s="1436"/>
      <c r="AP86" s="1229"/>
      <c r="AQ86" s="1446"/>
      <c r="AR86" s="1447"/>
      <c r="AS86" s="1447"/>
      <c r="AT86" s="1447"/>
      <c r="AU86" s="1447"/>
      <c r="AV86" s="1447"/>
      <c r="AW86" s="1447"/>
      <c r="AX86" s="1447"/>
      <c r="AY86" s="1448"/>
      <c r="AZ86" s="276"/>
      <c r="BA86" s="1449"/>
      <c r="BB86" s="1450"/>
      <c r="BC86" s="1450"/>
      <c r="BD86" s="1451"/>
      <c r="BE86" s="1251" t="str">
        <f>IF(BA86="","",設備データ入力シート!D200)</f>
        <v/>
      </c>
      <c r="BF86" s="1187"/>
      <c r="BG86" s="1187"/>
      <c r="BH86" s="1187"/>
      <c r="BI86" s="1187"/>
      <c r="BJ86" s="1187"/>
      <c r="BK86" s="1188"/>
      <c r="BL86" s="1251" t="str">
        <f>IF(BA86="","",設備データ入力シート!D201)</f>
        <v/>
      </c>
      <c r="BM86" s="1187"/>
      <c r="BN86" s="1187"/>
      <c r="BO86" s="1187"/>
      <c r="BP86" s="1187"/>
      <c r="BQ86" s="1187"/>
      <c r="BR86" s="1187"/>
      <c r="BS86" s="1187"/>
      <c r="BT86" s="1187"/>
      <c r="BU86" s="1187"/>
      <c r="BV86" s="1187"/>
      <c r="BW86" s="1187"/>
      <c r="BX86" s="1187"/>
      <c r="BY86" s="1187"/>
      <c r="BZ86" s="1187"/>
      <c r="CA86" s="1187"/>
      <c r="CB86" s="1187"/>
      <c r="CC86" s="1188"/>
      <c r="CD86" s="1251" t="str">
        <f>IF(BA86="","",設備データ入力シート!D192)</f>
        <v/>
      </c>
      <c r="CE86" s="1187"/>
      <c r="CF86" s="1187"/>
      <c r="CG86" s="1187"/>
      <c r="CH86" s="1187"/>
      <c r="CI86" s="1187"/>
      <c r="CJ86" s="1188"/>
      <c r="CK86" s="1395" t="str">
        <f>IF(BA86="","",設備データ入力シート!D203)</f>
        <v/>
      </c>
      <c r="CL86" s="1386"/>
      <c r="CM86" s="1386"/>
      <c r="CN86" s="1386"/>
      <c r="CO86" s="1386" t="s">
        <v>910</v>
      </c>
      <c r="CP86" s="1386"/>
      <c r="CQ86" s="1387"/>
      <c r="CR86" s="1358" t="str">
        <f>設備データ入力シート!D204&amp;設備データ入力シート!G204&amp;設備データ入力シート!H204&amp;設備データ入力シート!I204</f>
        <v>年月</v>
      </c>
      <c r="CS86" s="1353"/>
      <c r="CT86" s="1353"/>
      <c r="CU86" s="1353"/>
      <c r="CV86" s="1353"/>
      <c r="CW86" s="1353"/>
      <c r="CX86" s="1354"/>
      <c r="CY86" s="1251" t="str">
        <f>IF(OR(BA86="",設備データ入力シート!D205=""),"",設備データ入力シート!D205)</f>
        <v/>
      </c>
      <c r="CZ86" s="1187"/>
      <c r="DA86" s="1187"/>
      <c r="DB86" s="1187"/>
      <c r="DC86" s="1386" t="s">
        <v>907</v>
      </c>
      <c r="DD86" s="1387"/>
      <c r="DE86" s="1251" t="str">
        <f>IF(OR(BA86="",設備データ入力シート!D206=""),"",設備データ入力シート!D206)</f>
        <v/>
      </c>
      <c r="DF86" s="1187"/>
      <c r="DG86" s="1187"/>
      <c r="DH86" s="1187"/>
      <c r="DI86" s="1386" t="s">
        <v>907</v>
      </c>
      <c r="DJ86" s="1387"/>
      <c r="DK86" s="1352" t="str">
        <f>設備データ入力シート!D207&amp;設備データ入力シート!G207&amp;設備データ入力シート!H207&amp;設備データ入力シート!I207</f>
        <v>年月</v>
      </c>
      <c r="DL86" s="1353"/>
      <c r="DM86" s="1353"/>
      <c r="DN86" s="1353"/>
      <c r="DO86" s="1353"/>
      <c r="DP86" s="1353"/>
      <c r="DQ86" s="1354"/>
    </row>
    <row r="87" spans="1:134" ht="9.9499999999999993" customHeight="1">
      <c r="A87" s="1364"/>
      <c r="B87" s="1365"/>
      <c r="C87" s="1365"/>
      <c r="D87" s="1365"/>
      <c r="E87" s="1365"/>
      <c r="F87" s="1366"/>
      <c r="G87" s="1205"/>
      <c r="H87" s="1190"/>
      <c r="I87" s="1190"/>
      <c r="J87" s="1190"/>
      <c r="K87" s="1190"/>
      <c r="L87" s="1190"/>
      <c r="M87" s="1190"/>
      <c r="N87" s="1190"/>
      <c r="O87" s="1191"/>
      <c r="P87" s="1398" t="str">
        <f>IF(設備データ入力シート!D80="","",設備データ入力シート!D80)</f>
        <v/>
      </c>
      <c r="Q87" s="1398"/>
      <c r="R87" s="1398"/>
      <c r="S87" s="1398"/>
      <c r="T87" s="1398"/>
      <c r="U87" s="1398"/>
      <c r="V87" s="1398"/>
      <c r="W87" s="1398"/>
      <c r="X87" s="1398"/>
      <c r="Y87" s="1401" t="str">
        <f>IF(OR($G$85="",$G$85="0.無"),"",設備データ入力シート!D81)</f>
        <v/>
      </c>
      <c r="Z87" s="1402"/>
      <c r="AA87" s="1402"/>
      <c r="AB87" s="1402"/>
      <c r="AC87" s="1403"/>
      <c r="AD87" s="1410" t="str">
        <f>IF(Y87="","",設備データ入力シート!D82)</f>
        <v/>
      </c>
      <c r="AE87" s="1411"/>
      <c r="AF87" s="1411"/>
      <c r="AG87" s="1412"/>
      <c r="AH87" s="1419" t="str">
        <f>IF(Y87="","",設備データ入力シート!D83)</f>
        <v/>
      </c>
      <c r="AI87" s="1420"/>
      <c r="AJ87" s="1420"/>
      <c r="AK87" s="1420"/>
      <c r="AL87" s="1420"/>
      <c r="AM87" s="1420"/>
      <c r="AN87" s="1420"/>
      <c r="AO87" s="1420"/>
      <c r="AP87" s="1421"/>
      <c r="AQ87" s="1428" t="str">
        <f>IF(設備データ入力シート!D84="","",設備データ入力シート!D84)</f>
        <v/>
      </c>
      <c r="AR87" s="1428"/>
      <c r="AS87" s="1428"/>
      <c r="AT87" s="1428"/>
      <c r="AU87" s="1428"/>
      <c r="AV87" s="1428"/>
      <c r="AW87" s="1428"/>
      <c r="AX87" s="1428"/>
      <c r="AY87" s="1429"/>
      <c r="AZ87" s="276"/>
      <c r="BA87" s="1392"/>
      <c r="BB87" s="1393"/>
      <c r="BC87" s="1393"/>
      <c r="BD87" s="1394"/>
      <c r="BE87" s="1205"/>
      <c r="BF87" s="1190"/>
      <c r="BG87" s="1190"/>
      <c r="BH87" s="1190"/>
      <c r="BI87" s="1190"/>
      <c r="BJ87" s="1190"/>
      <c r="BK87" s="1191"/>
      <c r="BL87" s="1205"/>
      <c r="BM87" s="1190"/>
      <c r="BN87" s="1190"/>
      <c r="BO87" s="1190"/>
      <c r="BP87" s="1190"/>
      <c r="BQ87" s="1190"/>
      <c r="BR87" s="1190"/>
      <c r="BS87" s="1190"/>
      <c r="BT87" s="1190"/>
      <c r="BU87" s="1190"/>
      <c r="BV87" s="1190"/>
      <c r="BW87" s="1190"/>
      <c r="BX87" s="1190"/>
      <c r="BY87" s="1190"/>
      <c r="BZ87" s="1190"/>
      <c r="CA87" s="1190"/>
      <c r="CB87" s="1190"/>
      <c r="CC87" s="1191"/>
      <c r="CD87" s="1205"/>
      <c r="CE87" s="1190"/>
      <c r="CF87" s="1190"/>
      <c r="CG87" s="1190"/>
      <c r="CH87" s="1190"/>
      <c r="CI87" s="1190"/>
      <c r="CJ87" s="1191"/>
      <c r="CK87" s="1396"/>
      <c r="CL87" s="1388"/>
      <c r="CM87" s="1388"/>
      <c r="CN87" s="1388"/>
      <c r="CO87" s="1388"/>
      <c r="CP87" s="1388"/>
      <c r="CQ87" s="1389"/>
      <c r="CR87" s="1359"/>
      <c r="CS87" s="1320"/>
      <c r="CT87" s="1320"/>
      <c r="CU87" s="1320"/>
      <c r="CV87" s="1320"/>
      <c r="CW87" s="1320"/>
      <c r="CX87" s="1321"/>
      <c r="CY87" s="1205"/>
      <c r="CZ87" s="1190"/>
      <c r="DA87" s="1190"/>
      <c r="DB87" s="1190"/>
      <c r="DC87" s="1388"/>
      <c r="DD87" s="1389"/>
      <c r="DE87" s="1205"/>
      <c r="DF87" s="1190"/>
      <c r="DG87" s="1190"/>
      <c r="DH87" s="1190"/>
      <c r="DI87" s="1388"/>
      <c r="DJ87" s="1389"/>
      <c r="DK87" s="1319"/>
      <c r="DL87" s="1320"/>
      <c r="DM87" s="1320"/>
      <c r="DN87" s="1320"/>
      <c r="DO87" s="1320"/>
      <c r="DP87" s="1320"/>
      <c r="DQ87" s="1321"/>
    </row>
    <row r="88" spans="1:134" ht="9.9499999999999993" customHeight="1">
      <c r="A88" s="1364"/>
      <c r="B88" s="1365"/>
      <c r="C88" s="1365"/>
      <c r="D88" s="1365"/>
      <c r="E88" s="1365"/>
      <c r="F88" s="1366"/>
      <c r="G88" s="1205"/>
      <c r="H88" s="1190"/>
      <c r="I88" s="1190"/>
      <c r="J88" s="1190"/>
      <c r="K88" s="1190"/>
      <c r="L88" s="1190"/>
      <c r="M88" s="1190"/>
      <c r="N88" s="1190"/>
      <c r="O88" s="1191"/>
      <c r="P88" s="1399"/>
      <c r="Q88" s="1399"/>
      <c r="R88" s="1399"/>
      <c r="S88" s="1399"/>
      <c r="T88" s="1399"/>
      <c r="U88" s="1399"/>
      <c r="V88" s="1399"/>
      <c r="W88" s="1399"/>
      <c r="X88" s="1399"/>
      <c r="Y88" s="1404"/>
      <c r="Z88" s="1405"/>
      <c r="AA88" s="1405"/>
      <c r="AB88" s="1405"/>
      <c r="AC88" s="1406"/>
      <c r="AD88" s="1413"/>
      <c r="AE88" s="1414"/>
      <c r="AF88" s="1414"/>
      <c r="AG88" s="1415"/>
      <c r="AH88" s="1422"/>
      <c r="AI88" s="1423"/>
      <c r="AJ88" s="1423"/>
      <c r="AK88" s="1423"/>
      <c r="AL88" s="1423"/>
      <c r="AM88" s="1423"/>
      <c r="AN88" s="1423"/>
      <c r="AO88" s="1423"/>
      <c r="AP88" s="1424"/>
      <c r="AQ88" s="1430"/>
      <c r="AR88" s="1430"/>
      <c r="AS88" s="1430"/>
      <c r="AT88" s="1430"/>
      <c r="AU88" s="1430"/>
      <c r="AV88" s="1430"/>
      <c r="AW88" s="1430"/>
      <c r="AX88" s="1430"/>
      <c r="AY88" s="1431"/>
      <c r="AZ88" s="276"/>
      <c r="BA88" s="1392"/>
      <c r="BB88" s="1393"/>
      <c r="BC88" s="1393"/>
      <c r="BD88" s="1394"/>
      <c r="BE88" s="1205"/>
      <c r="BF88" s="1190"/>
      <c r="BG88" s="1190"/>
      <c r="BH88" s="1190"/>
      <c r="BI88" s="1190"/>
      <c r="BJ88" s="1190"/>
      <c r="BK88" s="1191"/>
      <c r="BL88" s="1205"/>
      <c r="BM88" s="1190"/>
      <c r="BN88" s="1190"/>
      <c r="BO88" s="1190"/>
      <c r="BP88" s="1190"/>
      <c r="BQ88" s="1190"/>
      <c r="BR88" s="1190"/>
      <c r="BS88" s="1190"/>
      <c r="BT88" s="1190"/>
      <c r="BU88" s="1190"/>
      <c r="BV88" s="1190"/>
      <c r="BW88" s="1190"/>
      <c r="BX88" s="1190"/>
      <c r="BY88" s="1190"/>
      <c r="BZ88" s="1190"/>
      <c r="CA88" s="1190"/>
      <c r="CB88" s="1190"/>
      <c r="CC88" s="1191"/>
      <c r="CD88" s="1205"/>
      <c r="CE88" s="1190"/>
      <c r="CF88" s="1190"/>
      <c r="CG88" s="1190"/>
      <c r="CH88" s="1190"/>
      <c r="CI88" s="1190"/>
      <c r="CJ88" s="1191"/>
      <c r="CK88" s="1396"/>
      <c r="CL88" s="1388"/>
      <c r="CM88" s="1388"/>
      <c r="CN88" s="1388"/>
      <c r="CO88" s="1388"/>
      <c r="CP88" s="1388"/>
      <c r="CQ88" s="1389"/>
      <c r="CR88" s="1359"/>
      <c r="CS88" s="1320"/>
      <c r="CT88" s="1320"/>
      <c r="CU88" s="1320"/>
      <c r="CV88" s="1320"/>
      <c r="CW88" s="1320"/>
      <c r="CX88" s="1321"/>
      <c r="CY88" s="1205"/>
      <c r="CZ88" s="1190"/>
      <c r="DA88" s="1190"/>
      <c r="DB88" s="1190"/>
      <c r="DC88" s="1388"/>
      <c r="DD88" s="1389"/>
      <c r="DE88" s="1205"/>
      <c r="DF88" s="1190"/>
      <c r="DG88" s="1190"/>
      <c r="DH88" s="1190"/>
      <c r="DI88" s="1388"/>
      <c r="DJ88" s="1389"/>
      <c r="DK88" s="1319"/>
      <c r="DL88" s="1320"/>
      <c r="DM88" s="1320"/>
      <c r="DN88" s="1320"/>
      <c r="DO88" s="1320"/>
      <c r="DP88" s="1320"/>
      <c r="DQ88" s="1321"/>
    </row>
    <row r="89" spans="1:134" ht="9.9499999999999993" customHeight="1">
      <c r="A89" s="1364"/>
      <c r="B89" s="1365"/>
      <c r="C89" s="1365"/>
      <c r="D89" s="1365"/>
      <c r="E89" s="1365"/>
      <c r="F89" s="1366"/>
      <c r="G89" s="1205"/>
      <c r="H89" s="1190"/>
      <c r="I89" s="1190"/>
      <c r="J89" s="1190"/>
      <c r="K89" s="1190"/>
      <c r="L89" s="1190"/>
      <c r="M89" s="1190"/>
      <c r="N89" s="1190"/>
      <c r="O89" s="1191"/>
      <c r="P89" s="1399"/>
      <c r="Q89" s="1399"/>
      <c r="R89" s="1399"/>
      <c r="S89" s="1399"/>
      <c r="T89" s="1399"/>
      <c r="U89" s="1399"/>
      <c r="V89" s="1399"/>
      <c r="W89" s="1399"/>
      <c r="X89" s="1399"/>
      <c r="Y89" s="1404"/>
      <c r="Z89" s="1405"/>
      <c r="AA89" s="1405"/>
      <c r="AB89" s="1405"/>
      <c r="AC89" s="1406"/>
      <c r="AD89" s="1413"/>
      <c r="AE89" s="1414"/>
      <c r="AF89" s="1414"/>
      <c r="AG89" s="1415"/>
      <c r="AH89" s="1422"/>
      <c r="AI89" s="1423"/>
      <c r="AJ89" s="1423"/>
      <c r="AK89" s="1423"/>
      <c r="AL89" s="1423"/>
      <c r="AM89" s="1423"/>
      <c r="AN89" s="1423"/>
      <c r="AO89" s="1423"/>
      <c r="AP89" s="1424"/>
      <c r="AQ89" s="1430"/>
      <c r="AR89" s="1430"/>
      <c r="AS89" s="1430"/>
      <c r="AT89" s="1430"/>
      <c r="AU89" s="1430"/>
      <c r="AV89" s="1430"/>
      <c r="AW89" s="1430"/>
      <c r="AX89" s="1430"/>
      <c r="AY89" s="1431"/>
      <c r="AZ89" s="276"/>
      <c r="BA89" s="1452"/>
      <c r="BB89" s="1453"/>
      <c r="BC89" s="1453"/>
      <c r="BD89" s="1454"/>
      <c r="BE89" s="1228"/>
      <c r="BF89" s="1193"/>
      <c r="BG89" s="1193"/>
      <c r="BH89" s="1193"/>
      <c r="BI89" s="1193"/>
      <c r="BJ89" s="1193"/>
      <c r="BK89" s="1194"/>
      <c r="BL89" s="1228"/>
      <c r="BM89" s="1193"/>
      <c r="BN89" s="1193"/>
      <c r="BO89" s="1193"/>
      <c r="BP89" s="1193"/>
      <c r="BQ89" s="1193"/>
      <c r="BR89" s="1193"/>
      <c r="BS89" s="1193"/>
      <c r="BT89" s="1193"/>
      <c r="BU89" s="1193"/>
      <c r="BV89" s="1193"/>
      <c r="BW89" s="1193"/>
      <c r="BX89" s="1193"/>
      <c r="BY89" s="1193"/>
      <c r="BZ89" s="1193"/>
      <c r="CA89" s="1193"/>
      <c r="CB89" s="1193"/>
      <c r="CC89" s="1194"/>
      <c r="CD89" s="1228"/>
      <c r="CE89" s="1193"/>
      <c r="CF89" s="1193"/>
      <c r="CG89" s="1193"/>
      <c r="CH89" s="1193"/>
      <c r="CI89" s="1193"/>
      <c r="CJ89" s="1194"/>
      <c r="CK89" s="1442"/>
      <c r="CL89" s="1434"/>
      <c r="CM89" s="1434"/>
      <c r="CN89" s="1434"/>
      <c r="CO89" s="1434"/>
      <c r="CP89" s="1434"/>
      <c r="CQ89" s="1435"/>
      <c r="CR89" s="1360"/>
      <c r="CS89" s="1356"/>
      <c r="CT89" s="1356"/>
      <c r="CU89" s="1356"/>
      <c r="CV89" s="1356"/>
      <c r="CW89" s="1356"/>
      <c r="CX89" s="1357"/>
      <c r="CY89" s="1228"/>
      <c r="CZ89" s="1193"/>
      <c r="DA89" s="1193"/>
      <c r="DB89" s="1193"/>
      <c r="DC89" s="1434"/>
      <c r="DD89" s="1435"/>
      <c r="DE89" s="1228"/>
      <c r="DF89" s="1193"/>
      <c r="DG89" s="1193"/>
      <c r="DH89" s="1193"/>
      <c r="DI89" s="1434"/>
      <c r="DJ89" s="1435"/>
      <c r="DK89" s="1355"/>
      <c r="DL89" s="1356"/>
      <c r="DM89" s="1356"/>
      <c r="DN89" s="1356"/>
      <c r="DO89" s="1356"/>
      <c r="DP89" s="1356"/>
      <c r="DQ89" s="1357"/>
    </row>
    <row r="90" spans="1:134" ht="9.9499999999999993" customHeight="1" thickBot="1">
      <c r="A90" s="1382"/>
      <c r="B90" s="1383"/>
      <c r="C90" s="1383"/>
      <c r="D90" s="1383"/>
      <c r="E90" s="1383"/>
      <c r="F90" s="1384"/>
      <c r="G90" s="1385"/>
      <c r="H90" s="1284"/>
      <c r="I90" s="1284"/>
      <c r="J90" s="1284"/>
      <c r="K90" s="1284"/>
      <c r="L90" s="1284"/>
      <c r="M90" s="1284"/>
      <c r="N90" s="1284"/>
      <c r="O90" s="1381"/>
      <c r="P90" s="1400"/>
      <c r="Q90" s="1400"/>
      <c r="R90" s="1400"/>
      <c r="S90" s="1400"/>
      <c r="T90" s="1400"/>
      <c r="U90" s="1400"/>
      <c r="V90" s="1400"/>
      <c r="W90" s="1400"/>
      <c r="X90" s="1400"/>
      <c r="Y90" s="1407"/>
      <c r="Z90" s="1408"/>
      <c r="AA90" s="1408"/>
      <c r="AB90" s="1408"/>
      <c r="AC90" s="1409"/>
      <c r="AD90" s="1416"/>
      <c r="AE90" s="1417"/>
      <c r="AF90" s="1417"/>
      <c r="AG90" s="1418"/>
      <c r="AH90" s="1425"/>
      <c r="AI90" s="1426"/>
      <c r="AJ90" s="1426"/>
      <c r="AK90" s="1426"/>
      <c r="AL90" s="1426"/>
      <c r="AM90" s="1426"/>
      <c r="AN90" s="1426"/>
      <c r="AO90" s="1426"/>
      <c r="AP90" s="1427"/>
      <c r="AQ90" s="1432"/>
      <c r="AR90" s="1432"/>
      <c r="AS90" s="1432"/>
      <c r="AT90" s="1432"/>
      <c r="AU90" s="1432"/>
      <c r="AV90" s="1432"/>
      <c r="AW90" s="1432"/>
      <c r="AX90" s="1432"/>
      <c r="AY90" s="1433"/>
      <c r="AZ90" s="276"/>
    </row>
    <row r="91" spans="1:134" ht="9.9499999999999993" customHeight="1">
      <c r="A91" s="1239" t="s">
        <v>916</v>
      </c>
      <c r="B91" s="1240"/>
      <c r="C91" s="1240"/>
      <c r="D91" s="1240"/>
      <c r="E91" s="1240"/>
      <c r="F91" s="1241"/>
      <c r="G91" s="1190" t="s">
        <v>592</v>
      </c>
      <c r="H91" s="1190"/>
      <c r="I91" s="1190"/>
      <c r="J91" s="1190"/>
      <c r="K91" s="1190"/>
      <c r="L91" s="1190"/>
      <c r="M91" s="1190"/>
      <c r="N91" s="1190"/>
      <c r="O91" s="1190"/>
      <c r="P91" s="1346"/>
      <c r="Q91" s="1346"/>
      <c r="R91" s="1346"/>
      <c r="S91" s="1346"/>
      <c r="T91" s="1346"/>
      <c r="U91" s="1346"/>
      <c r="V91" s="1346"/>
      <c r="W91" s="1346"/>
      <c r="X91" s="1347"/>
      <c r="Y91" s="1205" t="s">
        <v>665</v>
      </c>
      <c r="Z91" s="1190"/>
      <c r="AA91" s="1190"/>
      <c r="AB91" s="1190"/>
      <c r="AC91" s="1190"/>
      <c r="AD91" s="1190"/>
      <c r="AE91" s="1190"/>
      <c r="AF91" s="1190"/>
      <c r="AG91" s="1191"/>
      <c r="AH91" s="1205" t="s">
        <v>316</v>
      </c>
      <c r="AI91" s="1190"/>
      <c r="AJ91" s="1190"/>
      <c r="AK91" s="1190"/>
      <c r="AL91" s="1190"/>
      <c r="AM91" s="1190"/>
      <c r="AN91" s="1190"/>
      <c r="AO91" s="1190"/>
      <c r="AP91" s="1191"/>
      <c r="AQ91" s="1348"/>
      <c r="AR91" s="1348"/>
      <c r="AS91" s="1348"/>
      <c r="AT91" s="1348"/>
      <c r="AU91" s="1348"/>
      <c r="AV91" s="1348"/>
      <c r="AW91" s="1348"/>
      <c r="AX91" s="1348"/>
      <c r="AY91" s="1349"/>
      <c r="AZ91" s="276"/>
      <c r="BA91" s="1229" t="s">
        <v>917</v>
      </c>
      <c r="BB91" s="1227"/>
      <c r="BC91" s="1227"/>
      <c r="BD91" s="1227"/>
      <c r="BE91" s="1227"/>
      <c r="BF91" s="1227"/>
      <c r="BG91" s="1227"/>
      <c r="BH91" s="1227"/>
      <c r="BI91" s="1227"/>
      <c r="BJ91" s="1227"/>
      <c r="BK91" s="1227"/>
      <c r="BL91" s="1227"/>
      <c r="BM91" s="1234"/>
      <c r="BN91" s="1209" t="s">
        <v>615</v>
      </c>
      <c r="BO91" s="1209"/>
      <c r="BP91" s="1209"/>
      <c r="BQ91" s="1209"/>
      <c r="BR91" s="1209"/>
      <c r="BS91" s="1209"/>
      <c r="BT91" s="1209"/>
      <c r="BU91" s="1209"/>
      <c r="BV91" s="1209"/>
      <c r="BW91" s="1209"/>
      <c r="BX91" s="1209"/>
      <c r="BY91" s="1210"/>
      <c r="BZ91" s="1229" t="s">
        <v>617</v>
      </c>
      <c r="CA91" s="1227"/>
      <c r="CB91" s="1227"/>
      <c r="CC91" s="1227"/>
      <c r="CD91" s="1227"/>
      <c r="CE91" s="1227"/>
      <c r="CF91" s="1227"/>
      <c r="CG91" s="1234"/>
      <c r="CH91" s="1229" t="s">
        <v>918</v>
      </c>
      <c r="CI91" s="1227"/>
      <c r="CJ91" s="1227"/>
      <c r="CK91" s="1227"/>
      <c r="CL91" s="1227"/>
      <c r="CM91" s="1227"/>
      <c r="CN91" s="1227"/>
      <c r="CO91" s="1234"/>
      <c r="CP91" s="1209" t="s">
        <v>621</v>
      </c>
      <c r="CQ91" s="1209"/>
      <c r="CR91" s="1209"/>
      <c r="CS91" s="1209"/>
      <c r="CT91" s="1210"/>
      <c r="CU91" s="1229" t="s">
        <v>919</v>
      </c>
      <c r="CV91" s="1227"/>
      <c r="CW91" s="1227"/>
      <c r="CX91" s="1227"/>
      <c r="CY91" s="1227"/>
      <c r="CZ91" s="1227"/>
      <c r="DA91" s="1227"/>
      <c r="DB91" s="1333"/>
      <c r="DC91" s="1344" t="s">
        <v>920</v>
      </c>
      <c r="DD91" s="1344"/>
      <c r="DE91" s="1344"/>
      <c r="DF91" s="1344"/>
      <c r="DG91" s="1344"/>
      <c r="DH91" s="1322" t="s">
        <v>921</v>
      </c>
      <c r="DI91" s="1322"/>
      <c r="DJ91" s="1322"/>
      <c r="DK91" s="1322"/>
      <c r="DL91" s="1322"/>
      <c r="DM91" s="1208" t="s">
        <v>627</v>
      </c>
      <c r="DN91" s="1209"/>
      <c r="DO91" s="1209"/>
      <c r="DP91" s="1209"/>
      <c r="DQ91" s="1210"/>
      <c r="DU91" s="293"/>
      <c r="DV91" s="293"/>
      <c r="DW91" s="293"/>
      <c r="DX91" s="293"/>
      <c r="DY91" s="293"/>
      <c r="DZ91" s="293"/>
      <c r="EA91" s="293"/>
      <c r="EB91" s="293"/>
      <c r="EC91" s="293"/>
      <c r="ED91" s="293"/>
    </row>
    <row r="92" spans="1:134" ht="9.9499999999999993" customHeight="1">
      <c r="A92" s="1239"/>
      <c r="B92" s="1240"/>
      <c r="C92" s="1240"/>
      <c r="D92" s="1240"/>
      <c r="E92" s="1240"/>
      <c r="F92" s="1241"/>
      <c r="G92" s="1207"/>
      <c r="H92" s="1207"/>
      <c r="I92" s="1207"/>
      <c r="J92" s="1207"/>
      <c r="K92" s="1207"/>
      <c r="L92" s="1207"/>
      <c r="M92" s="1207"/>
      <c r="N92" s="1207"/>
      <c r="O92" s="1207"/>
      <c r="P92" s="1232"/>
      <c r="Q92" s="1232"/>
      <c r="R92" s="1232"/>
      <c r="S92" s="1232"/>
      <c r="T92" s="1232"/>
      <c r="U92" s="1232"/>
      <c r="V92" s="1232"/>
      <c r="W92" s="1232"/>
      <c r="X92" s="1233"/>
      <c r="Y92" s="1206"/>
      <c r="Z92" s="1207"/>
      <c r="AA92" s="1207"/>
      <c r="AB92" s="1207"/>
      <c r="AC92" s="1207"/>
      <c r="AD92" s="1207"/>
      <c r="AE92" s="1207"/>
      <c r="AF92" s="1207"/>
      <c r="AG92" s="1235"/>
      <c r="AH92" s="1206"/>
      <c r="AI92" s="1207"/>
      <c r="AJ92" s="1207"/>
      <c r="AK92" s="1207"/>
      <c r="AL92" s="1207"/>
      <c r="AM92" s="1207"/>
      <c r="AN92" s="1207"/>
      <c r="AO92" s="1207"/>
      <c r="AP92" s="1235"/>
      <c r="AQ92" s="1350"/>
      <c r="AR92" s="1350"/>
      <c r="AS92" s="1350"/>
      <c r="AT92" s="1350"/>
      <c r="AU92" s="1350"/>
      <c r="AV92" s="1350"/>
      <c r="AW92" s="1350"/>
      <c r="AX92" s="1350"/>
      <c r="AY92" s="1351"/>
      <c r="BA92" s="1206"/>
      <c r="BB92" s="1207"/>
      <c r="BC92" s="1207"/>
      <c r="BD92" s="1207"/>
      <c r="BE92" s="1207"/>
      <c r="BF92" s="1207"/>
      <c r="BG92" s="1207"/>
      <c r="BH92" s="1207"/>
      <c r="BI92" s="1207"/>
      <c r="BJ92" s="1207"/>
      <c r="BK92" s="1207"/>
      <c r="BL92" s="1207"/>
      <c r="BM92" s="1235"/>
      <c r="BN92" s="1212"/>
      <c r="BO92" s="1212"/>
      <c r="BP92" s="1212"/>
      <c r="BQ92" s="1212"/>
      <c r="BR92" s="1212"/>
      <c r="BS92" s="1212"/>
      <c r="BT92" s="1212"/>
      <c r="BU92" s="1212"/>
      <c r="BV92" s="1212"/>
      <c r="BW92" s="1212"/>
      <c r="BX92" s="1212"/>
      <c r="BY92" s="1213"/>
      <c r="BZ92" s="1206"/>
      <c r="CA92" s="1207"/>
      <c r="CB92" s="1207"/>
      <c r="CC92" s="1207"/>
      <c r="CD92" s="1207"/>
      <c r="CE92" s="1207"/>
      <c r="CF92" s="1207"/>
      <c r="CG92" s="1235"/>
      <c r="CH92" s="1206"/>
      <c r="CI92" s="1207"/>
      <c r="CJ92" s="1207"/>
      <c r="CK92" s="1207"/>
      <c r="CL92" s="1207"/>
      <c r="CM92" s="1207"/>
      <c r="CN92" s="1207"/>
      <c r="CO92" s="1235"/>
      <c r="CP92" s="1212"/>
      <c r="CQ92" s="1212"/>
      <c r="CR92" s="1212"/>
      <c r="CS92" s="1212"/>
      <c r="CT92" s="1213"/>
      <c r="CU92" s="1206"/>
      <c r="CV92" s="1207"/>
      <c r="CW92" s="1207"/>
      <c r="CX92" s="1207"/>
      <c r="CY92" s="1207"/>
      <c r="CZ92" s="1207"/>
      <c r="DA92" s="1207"/>
      <c r="DB92" s="1334"/>
      <c r="DC92" s="1345"/>
      <c r="DD92" s="1345"/>
      <c r="DE92" s="1345"/>
      <c r="DF92" s="1345"/>
      <c r="DG92" s="1345"/>
      <c r="DH92" s="1323"/>
      <c r="DI92" s="1323"/>
      <c r="DJ92" s="1323"/>
      <c r="DK92" s="1323"/>
      <c r="DL92" s="1323"/>
      <c r="DM92" s="1211"/>
      <c r="DN92" s="1212"/>
      <c r="DO92" s="1212"/>
      <c r="DP92" s="1212"/>
      <c r="DQ92" s="1213"/>
      <c r="DU92" s="293"/>
      <c r="DV92" s="293"/>
      <c r="DW92" s="293"/>
      <c r="DX92" s="293"/>
      <c r="DY92" s="293"/>
      <c r="DZ92" s="293"/>
      <c r="EA92" s="293"/>
      <c r="EB92" s="293"/>
      <c r="EC92" s="293"/>
      <c r="ED92" s="293"/>
    </row>
    <row r="93" spans="1:134" ht="9.9499999999999993" customHeight="1">
      <c r="A93" s="1239"/>
      <c r="B93" s="1240"/>
      <c r="C93" s="1240"/>
      <c r="D93" s="1240"/>
      <c r="E93" s="1240"/>
      <c r="F93" s="1241"/>
      <c r="G93" s="1251" t="str">
        <f>IF(設備データ入力シート!D85="","",設備データ入力シート!D85)</f>
        <v/>
      </c>
      <c r="H93" s="1187"/>
      <c r="I93" s="1187"/>
      <c r="J93" s="1187"/>
      <c r="K93" s="1187"/>
      <c r="L93" s="1187"/>
      <c r="M93" s="1187"/>
      <c r="N93" s="1187"/>
      <c r="O93" s="1187"/>
      <c r="P93" s="1187"/>
      <c r="Q93" s="1187"/>
      <c r="R93" s="1187"/>
      <c r="S93" s="1187"/>
      <c r="T93" s="1187"/>
      <c r="U93" s="1187"/>
      <c r="V93" s="1187"/>
      <c r="W93" s="1187"/>
      <c r="X93" s="1188"/>
      <c r="Y93" s="1251" t="str">
        <f>IF(OR($G$93="",$G$93="0.無"),"",設備データ入力シート!D86)</f>
        <v/>
      </c>
      <c r="Z93" s="1187"/>
      <c r="AA93" s="1187"/>
      <c r="AB93" s="1187"/>
      <c r="AC93" s="1187"/>
      <c r="AD93" s="1187"/>
      <c r="AE93" s="1187"/>
      <c r="AF93" s="1187"/>
      <c r="AG93" s="1188"/>
      <c r="AH93" s="1252" t="str">
        <f>設備データ入力シート!D87&amp;設備データ入力シート!G87&amp;設備データ入力シート!H87&amp;設備データ入力シート!I87</f>
        <v>年月</v>
      </c>
      <c r="AI93" s="1253"/>
      <c r="AJ93" s="1253"/>
      <c r="AK93" s="1253"/>
      <c r="AL93" s="1253"/>
      <c r="AM93" s="1253"/>
      <c r="AN93" s="1253"/>
      <c r="AO93" s="1253"/>
      <c r="AP93" s="1254"/>
      <c r="AQ93" s="1324"/>
      <c r="AR93" s="1325"/>
      <c r="AS93" s="1325"/>
      <c r="AT93" s="1325"/>
      <c r="AU93" s="1325"/>
      <c r="AV93" s="1325"/>
      <c r="AW93" s="1325"/>
      <c r="AX93" s="1325"/>
      <c r="AY93" s="1326"/>
      <c r="AZ93" s="294"/>
      <c r="BA93" s="1251" t="s">
        <v>922</v>
      </c>
      <c r="BB93" s="1187"/>
      <c r="BC93" s="1187"/>
      <c r="BD93" s="1187"/>
      <c r="BE93" s="1187"/>
      <c r="BF93" s="1187"/>
      <c r="BG93" s="1187"/>
      <c r="BH93" s="1187"/>
      <c r="BI93" s="1187"/>
      <c r="BJ93" s="1187"/>
      <c r="BK93" s="1187"/>
      <c r="BL93" s="1187"/>
      <c r="BM93" s="1188"/>
      <c r="BN93" s="1276" t="s">
        <v>923</v>
      </c>
      <c r="BO93" s="1276"/>
      <c r="BP93" s="1276"/>
      <c r="BQ93" s="1276"/>
      <c r="BR93" s="1276"/>
      <c r="BS93" s="1276"/>
      <c r="BT93" s="1276"/>
      <c r="BU93" s="1276"/>
      <c r="BV93" s="1276"/>
      <c r="BW93" s="1276"/>
      <c r="BX93" s="1276"/>
      <c r="BY93" s="1327"/>
      <c r="BZ93" s="1251" t="s">
        <v>924</v>
      </c>
      <c r="CA93" s="1187"/>
      <c r="CB93" s="1187"/>
      <c r="CC93" s="1187"/>
      <c r="CD93" s="1187"/>
      <c r="CE93" s="1187"/>
      <c r="CF93" s="1187"/>
      <c r="CG93" s="1188"/>
      <c r="CH93" s="1310" t="str">
        <f>IF(設備データ入力シート!D25&gt;1,設備データ入力シート!D25,"")</f>
        <v/>
      </c>
      <c r="CI93" s="1311"/>
      <c r="CJ93" s="1311"/>
      <c r="CK93" s="1311"/>
      <c r="CL93" s="1311"/>
      <c r="CM93" s="1311"/>
      <c r="CN93" s="1311"/>
      <c r="CO93" s="1330"/>
      <c r="CP93" s="1335" t="str">
        <f>IF(設備データ入力シート!D26&gt;1,設備データ入力シート!D26,"")</f>
        <v/>
      </c>
      <c r="CQ93" s="1336"/>
      <c r="CR93" s="1336"/>
      <c r="CS93" s="1336"/>
      <c r="CT93" s="1337"/>
      <c r="CU93" s="1310" t="str">
        <f>IF(設備データ入力シート!D27&gt;1,設備データ入力シート!D27,"")</f>
        <v/>
      </c>
      <c r="CV93" s="1311"/>
      <c r="CW93" s="1311"/>
      <c r="CX93" s="1311"/>
      <c r="CY93" s="1311"/>
      <c r="CZ93" s="1311"/>
      <c r="DA93" s="1311"/>
      <c r="DB93" s="1312"/>
      <c r="DC93" s="1261"/>
      <c r="DD93" s="1261"/>
      <c r="DE93" s="1261"/>
      <c r="DF93" s="1261"/>
      <c r="DG93" s="1261"/>
      <c r="DH93" s="1263"/>
      <c r="DI93" s="1264"/>
      <c r="DJ93" s="1264"/>
      <c r="DK93" s="1264"/>
      <c r="DL93" s="1265"/>
      <c r="DM93" s="1263"/>
      <c r="DN93" s="1264"/>
      <c r="DO93" s="1264"/>
      <c r="DP93" s="1264"/>
      <c r="DQ93" s="1272"/>
      <c r="DU93" s="293"/>
      <c r="DV93" s="293"/>
      <c r="DW93" s="293"/>
      <c r="DX93" s="293"/>
      <c r="DY93" s="293"/>
      <c r="DZ93" s="293"/>
      <c r="EA93" s="293"/>
      <c r="EB93" s="293"/>
      <c r="EC93" s="293"/>
      <c r="ED93" s="293"/>
    </row>
    <row r="94" spans="1:134" ht="9.9499999999999993" customHeight="1">
      <c r="A94" s="1239"/>
      <c r="B94" s="1240"/>
      <c r="C94" s="1240"/>
      <c r="D94" s="1240"/>
      <c r="E94" s="1240"/>
      <c r="F94" s="1241"/>
      <c r="G94" s="1205"/>
      <c r="H94" s="1190"/>
      <c r="I94" s="1190"/>
      <c r="J94" s="1190"/>
      <c r="K94" s="1190"/>
      <c r="L94" s="1190"/>
      <c r="M94" s="1190"/>
      <c r="N94" s="1190"/>
      <c r="O94" s="1190"/>
      <c r="P94" s="1190"/>
      <c r="Q94" s="1190"/>
      <c r="R94" s="1190"/>
      <c r="S94" s="1190"/>
      <c r="T94" s="1190"/>
      <c r="U94" s="1190"/>
      <c r="V94" s="1190"/>
      <c r="W94" s="1190"/>
      <c r="X94" s="1191"/>
      <c r="Y94" s="1205"/>
      <c r="Z94" s="1190"/>
      <c r="AA94" s="1190"/>
      <c r="AB94" s="1190"/>
      <c r="AC94" s="1190"/>
      <c r="AD94" s="1190"/>
      <c r="AE94" s="1190"/>
      <c r="AF94" s="1190"/>
      <c r="AG94" s="1191"/>
      <c r="AH94" s="1255"/>
      <c r="AI94" s="1256"/>
      <c r="AJ94" s="1256"/>
      <c r="AK94" s="1256"/>
      <c r="AL94" s="1256"/>
      <c r="AM94" s="1256"/>
      <c r="AN94" s="1256"/>
      <c r="AO94" s="1256"/>
      <c r="AP94" s="1257"/>
      <c r="AQ94" s="1325"/>
      <c r="AR94" s="1325"/>
      <c r="AS94" s="1325"/>
      <c r="AT94" s="1325"/>
      <c r="AU94" s="1325"/>
      <c r="AV94" s="1325"/>
      <c r="AW94" s="1325"/>
      <c r="AX94" s="1325"/>
      <c r="AY94" s="1326"/>
      <c r="BA94" s="1205"/>
      <c r="BB94" s="1190"/>
      <c r="BC94" s="1190"/>
      <c r="BD94" s="1190"/>
      <c r="BE94" s="1190"/>
      <c r="BF94" s="1190"/>
      <c r="BG94" s="1190"/>
      <c r="BH94" s="1190"/>
      <c r="BI94" s="1190"/>
      <c r="BJ94" s="1190"/>
      <c r="BK94" s="1190"/>
      <c r="BL94" s="1190"/>
      <c r="BM94" s="1191"/>
      <c r="BN94" s="1276"/>
      <c r="BO94" s="1276"/>
      <c r="BP94" s="1276"/>
      <c r="BQ94" s="1276"/>
      <c r="BR94" s="1276"/>
      <c r="BS94" s="1276"/>
      <c r="BT94" s="1276"/>
      <c r="BU94" s="1276"/>
      <c r="BV94" s="1276"/>
      <c r="BW94" s="1276"/>
      <c r="BX94" s="1276"/>
      <c r="BY94" s="1327"/>
      <c r="BZ94" s="1205"/>
      <c r="CA94" s="1190"/>
      <c r="CB94" s="1190"/>
      <c r="CC94" s="1190"/>
      <c r="CD94" s="1190"/>
      <c r="CE94" s="1190"/>
      <c r="CF94" s="1190"/>
      <c r="CG94" s="1191"/>
      <c r="CH94" s="1313"/>
      <c r="CI94" s="1314"/>
      <c r="CJ94" s="1314"/>
      <c r="CK94" s="1314"/>
      <c r="CL94" s="1314"/>
      <c r="CM94" s="1314"/>
      <c r="CN94" s="1314"/>
      <c r="CO94" s="1331"/>
      <c r="CP94" s="1338"/>
      <c r="CQ94" s="1339"/>
      <c r="CR94" s="1339"/>
      <c r="CS94" s="1339"/>
      <c r="CT94" s="1340"/>
      <c r="CU94" s="1313"/>
      <c r="CV94" s="1314"/>
      <c r="CW94" s="1314"/>
      <c r="CX94" s="1314"/>
      <c r="CY94" s="1314"/>
      <c r="CZ94" s="1314"/>
      <c r="DA94" s="1314"/>
      <c r="DB94" s="1315"/>
      <c r="DC94" s="1261"/>
      <c r="DD94" s="1261"/>
      <c r="DE94" s="1261"/>
      <c r="DF94" s="1261"/>
      <c r="DG94" s="1261"/>
      <c r="DH94" s="1266"/>
      <c r="DI94" s="1267"/>
      <c r="DJ94" s="1267"/>
      <c r="DK94" s="1267"/>
      <c r="DL94" s="1268"/>
      <c r="DM94" s="1266"/>
      <c r="DN94" s="1267"/>
      <c r="DO94" s="1267"/>
      <c r="DP94" s="1267"/>
      <c r="DQ94" s="1273"/>
      <c r="DU94" s="293"/>
      <c r="DV94" s="293"/>
      <c r="DW94" s="293"/>
      <c r="DX94" s="293"/>
      <c r="DY94" s="293"/>
      <c r="DZ94" s="293"/>
      <c r="EA94" s="293"/>
      <c r="EB94" s="293"/>
      <c r="EC94" s="293"/>
      <c r="ED94" s="293"/>
    </row>
    <row r="95" spans="1:134" ht="9.9499999999999993" customHeight="1">
      <c r="A95" s="1239"/>
      <c r="B95" s="1240"/>
      <c r="C95" s="1240"/>
      <c r="D95" s="1240"/>
      <c r="E95" s="1240"/>
      <c r="F95" s="1241"/>
      <c r="G95" s="1205"/>
      <c r="H95" s="1190"/>
      <c r="I95" s="1190"/>
      <c r="J95" s="1190"/>
      <c r="K95" s="1190"/>
      <c r="L95" s="1190"/>
      <c r="M95" s="1190"/>
      <c r="N95" s="1190"/>
      <c r="O95" s="1190"/>
      <c r="P95" s="1190"/>
      <c r="Q95" s="1190"/>
      <c r="R95" s="1190"/>
      <c r="S95" s="1190"/>
      <c r="T95" s="1190"/>
      <c r="U95" s="1190"/>
      <c r="V95" s="1190"/>
      <c r="W95" s="1190"/>
      <c r="X95" s="1191"/>
      <c r="Y95" s="1205"/>
      <c r="Z95" s="1190"/>
      <c r="AA95" s="1190"/>
      <c r="AB95" s="1190"/>
      <c r="AC95" s="1190"/>
      <c r="AD95" s="1190"/>
      <c r="AE95" s="1190"/>
      <c r="AF95" s="1190"/>
      <c r="AG95" s="1191"/>
      <c r="AH95" s="1255"/>
      <c r="AI95" s="1256"/>
      <c r="AJ95" s="1256"/>
      <c r="AK95" s="1256"/>
      <c r="AL95" s="1256"/>
      <c r="AM95" s="1256"/>
      <c r="AN95" s="1256"/>
      <c r="AO95" s="1256"/>
      <c r="AP95" s="1257"/>
      <c r="AQ95" s="1325"/>
      <c r="AR95" s="1325"/>
      <c r="AS95" s="1325"/>
      <c r="AT95" s="1325"/>
      <c r="AU95" s="1325"/>
      <c r="AV95" s="1325"/>
      <c r="AW95" s="1325"/>
      <c r="AX95" s="1325"/>
      <c r="AY95" s="1326"/>
      <c r="BA95" s="1205"/>
      <c r="BB95" s="1190"/>
      <c r="BC95" s="1190"/>
      <c r="BD95" s="1190"/>
      <c r="BE95" s="1190"/>
      <c r="BF95" s="1190"/>
      <c r="BG95" s="1190"/>
      <c r="BH95" s="1190"/>
      <c r="BI95" s="1190"/>
      <c r="BJ95" s="1190"/>
      <c r="BK95" s="1190"/>
      <c r="BL95" s="1190"/>
      <c r="BM95" s="1191"/>
      <c r="BN95" s="1276"/>
      <c r="BO95" s="1276"/>
      <c r="BP95" s="1276"/>
      <c r="BQ95" s="1276"/>
      <c r="BR95" s="1276"/>
      <c r="BS95" s="1276"/>
      <c r="BT95" s="1276"/>
      <c r="BU95" s="1276"/>
      <c r="BV95" s="1276"/>
      <c r="BW95" s="1276"/>
      <c r="BX95" s="1276"/>
      <c r="BY95" s="1327"/>
      <c r="BZ95" s="1205"/>
      <c r="CA95" s="1190"/>
      <c r="CB95" s="1190"/>
      <c r="CC95" s="1190"/>
      <c r="CD95" s="1190"/>
      <c r="CE95" s="1190"/>
      <c r="CF95" s="1190"/>
      <c r="CG95" s="1191"/>
      <c r="CH95" s="1313"/>
      <c r="CI95" s="1314"/>
      <c r="CJ95" s="1314"/>
      <c r="CK95" s="1314"/>
      <c r="CL95" s="1314"/>
      <c r="CM95" s="1314"/>
      <c r="CN95" s="1314"/>
      <c r="CO95" s="1331"/>
      <c r="CP95" s="1338"/>
      <c r="CQ95" s="1339"/>
      <c r="CR95" s="1339"/>
      <c r="CS95" s="1339"/>
      <c r="CT95" s="1340"/>
      <c r="CU95" s="1313"/>
      <c r="CV95" s="1314"/>
      <c r="CW95" s="1314"/>
      <c r="CX95" s="1314"/>
      <c r="CY95" s="1314"/>
      <c r="CZ95" s="1314"/>
      <c r="DA95" s="1314"/>
      <c r="DB95" s="1315"/>
      <c r="DC95" s="1261"/>
      <c r="DD95" s="1261"/>
      <c r="DE95" s="1261"/>
      <c r="DF95" s="1261"/>
      <c r="DG95" s="1261"/>
      <c r="DH95" s="1266"/>
      <c r="DI95" s="1267"/>
      <c r="DJ95" s="1267"/>
      <c r="DK95" s="1267"/>
      <c r="DL95" s="1268"/>
      <c r="DM95" s="1266"/>
      <c r="DN95" s="1267"/>
      <c r="DO95" s="1267"/>
      <c r="DP95" s="1267"/>
      <c r="DQ95" s="1273"/>
      <c r="DU95" s="293"/>
      <c r="DV95" s="293"/>
      <c r="DW95" s="293"/>
      <c r="DX95" s="293"/>
      <c r="DY95" s="293"/>
      <c r="DZ95" s="293"/>
      <c r="EA95" s="293"/>
      <c r="EB95" s="293"/>
      <c r="EC95" s="293"/>
      <c r="ED95" s="293"/>
    </row>
    <row r="96" spans="1:134" ht="9.9499999999999993" customHeight="1">
      <c r="A96" s="1239"/>
      <c r="B96" s="1240"/>
      <c r="C96" s="1240"/>
      <c r="D96" s="1240"/>
      <c r="E96" s="1240"/>
      <c r="F96" s="1241"/>
      <c r="G96" s="1228"/>
      <c r="H96" s="1193"/>
      <c r="I96" s="1193"/>
      <c r="J96" s="1193"/>
      <c r="K96" s="1193"/>
      <c r="L96" s="1193"/>
      <c r="M96" s="1193"/>
      <c r="N96" s="1193"/>
      <c r="O96" s="1193"/>
      <c r="P96" s="1193"/>
      <c r="Q96" s="1193"/>
      <c r="R96" s="1193"/>
      <c r="S96" s="1193"/>
      <c r="T96" s="1193"/>
      <c r="U96" s="1193"/>
      <c r="V96" s="1193"/>
      <c r="W96" s="1193"/>
      <c r="X96" s="1194"/>
      <c r="Y96" s="1228"/>
      <c r="Z96" s="1193"/>
      <c r="AA96" s="1193"/>
      <c r="AB96" s="1193"/>
      <c r="AC96" s="1193"/>
      <c r="AD96" s="1193"/>
      <c r="AE96" s="1193"/>
      <c r="AF96" s="1193"/>
      <c r="AG96" s="1194"/>
      <c r="AH96" s="1258"/>
      <c r="AI96" s="1259"/>
      <c r="AJ96" s="1259"/>
      <c r="AK96" s="1259"/>
      <c r="AL96" s="1259"/>
      <c r="AM96" s="1259"/>
      <c r="AN96" s="1259"/>
      <c r="AO96" s="1259"/>
      <c r="AP96" s="1260"/>
      <c r="AQ96" s="1325"/>
      <c r="AR96" s="1325"/>
      <c r="AS96" s="1325"/>
      <c r="AT96" s="1325"/>
      <c r="AU96" s="1325"/>
      <c r="AV96" s="1325"/>
      <c r="AW96" s="1325"/>
      <c r="AX96" s="1325"/>
      <c r="AY96" s="1326"/>
      <c r="BA96" s="1228"/>
      <c r="BB96" s="1193"/>
      <c r="BC96" s="1193"/>
      <c r="BD96" s="1193"/>
      <c r="BE96" s="1193"/>
      <c r="BF96" s="1193"/>
      <c r="BG96" s="1193"/>
      <c r="BH96" s="1193"/>
      <c r="BI96" s="1193"/>
      <c r="BJ96" s="1193"/>
      <c r="BK96" s="1193"/>
      <c r="BL96" s="1193"/>
      <c r="BM96" s="1194"/>
      <c r="BN96" s="1328"/>
      <c r="BO96" s="1328"/>
      <c r="BP96" s="1328"/>
      <c r="BQ96" s="1328"/>
      <c r="BR96" s="1328"/>
      <c r="BS96" s="1328"/>
      <c r="BT96" s="1328"/>
      <c r="BU96" s="1328"/>
      <c r="BV96" s="1328"/>
      <c r="BW96" s="1328"/>
      <c r="BX96" s="1328"/>
      <c r="BY96" s="1329"/>
      <c r="BZ96" s="1228"/>
      <c r="CA96" s="1193"/>
      <c r="CB96" s="1193"/>
      <c r="CC96" s="1193"/>
      <c r="CD96" s="1193"/>
      <c r="CE96" s="1193"/>
      <c r="CF96" s="1193"/>
      <c r="CG96" s="1194"/>
      <c r="CH96" s="1316"/>
      <c r="CI96" s="1317"/>
      <c r="CJ96" s="1317"/>
      <c r="CK96" s="1317"/>
      <c r="CL96" s="1317"/>
      <c r="CM96" s="1317"/>
      <c r="CN96" s="1317"/>
      <c r="CO96" s="1332"/>
      <c r="CP96" s="1341"/>
      <c r="CQ96" s="1342"/>
      <c r="CR96" s="1342"/>
      <c r="CS96" s="1342"/>
      <c r="CT96" s="1343"/>
      <c r="CU96" s="1316"/>
      <c r="CV96" s="1317"/>
      <c r="CW96" s="1317"/>
      <c r="CX96" s="1317"/>
      <c r="CY96" s="1317"/>
      <c r="CZ96" s="1317"/>
      <c r="DA96" s="1317"/>
      <c r="DB96" s="1318"/>
      <c r="DC96" s="1262"/>
      <c r="DD96" s="1262"/>
      <c r="DE96" s="1262"/>
      <c r="DF96" s="1262"/>
      <c r="DG96" s="1262"/>
      <c r="DH96" s="1269"/>
      <c r="DI96" s="1270"/>
      <c r="DJ96" s="1270"/>
      <c r="DK96" s="1270"/>
      <c r="DL96" s="1271"/>
      <c r="DM96" s="1269"/>
      <c r="DN96" s="1270"/>
      <c r="DO96" s="1270"/>
      <c r="DP96" s="1270"/>
      <c r="DQ96" s="1274"/>
      <c r="DU96" s="293"/>
      <c r="DV96" s="293"/>
      <c r="DW96" s="293"/>
      <c r="DX96" s="293"/>
      <c r="DY96" s="293"/>
      <c r="DZ96" s="293"/>
      <c r="EA96" s="293"/>
      <c r="EB96" s="293"/>
      <c r="EC96" s="293"/>
      <c r="ED96" s="293"/>
    </row>
    <row r="97" spans="1:134" ht="9.9499999999999993" customHeight="1" thickBot="1">
      <c r="A97" s="1239"/>
      <c r="B97" s="1240"/>
      <c r="C97" s="1240"/>
      <c r="D97" s="1240"/>
      <c r="E97" s="1240"/>
      <c r="F97" s="1241"/>
      <c r="G97" s="1227" t="s">
        <v>8</v>
      </c>
      <c r="H97" s="1227"/>
      <c r="I97" s="1227"/>
      <c r="J97" s="1227"/>
      <c r="K97" s="1227"/>
      <c r="L97" s="1227"/>
      <c r="M97" s="1227"/>
      <c r="N97" s="1227"/>
      <c r="O97" s="1234"/>
      <c r="P97" s="1190" t="s">
        <v>925</v>
      </c>
      <c r="Q97" s="1190"/>
      <c r="R97" s="1190"/>
      <c r="S97" s="1190"/>
      <c r="T97" s="1190"/>
      <c r="U97" s="1190"/>
      <c r="V97" s="1190"/>
      <c r="W97" s="1190"/>
      <c r="X97" s="1191"/>
      <c r="Y97" s="1190" t="s">
        <v>926</v>
      </c>
      <c r="Z97" s="1190"/>
      <c r="AA97" s="1190"/>
      <c r="AB97" s="1190"/>
      <c r="AC97" s="1190"/>
      <c r="AD97" s="1190"/>
      <c r="AE97" s="1190"/>
      <c r="AF97" s="1190"/>
      <c r="AG97" s="1191"/>
      <c r="AH97" s="1190" t="s">
        <v>927</v>
      </c>
      <c r="AI97" s="1190"/>
      <c r="AJ97" s="1190"/>
      <c r="AK97" s="1190"/>
      <c r="AL97" s="1190"/>
      <c r="AM97" s="1190"/>
      <c r="AN97" s="1190"/>
      <c r="AO97" s="1190"/>
      <c r="AP97" s="1191"/>
      <c r="CL97" s="277"/>
      <c r="CM97" s="277"/>
      <c r="CN97" s="1275" t="s">
        <v>928</v>
      </c>
      <c r="CO97" s="1276"/>
      <c r="CP97" s="1209"/>
      <c r="CQ97" s="1209"/>
      <c r="CR97" s="1209"/>
      <c r="CS97" s="1209"/>
      <c r="CT97" s="1209"/>
      <c r="CU97" s="1209"/>
      <c r="CV97" s="1209"/>
      <c r="CW97" s="1209"/>
      <c r="CX97" s="1208" t="s">
        <v>627</v>
      </c>
      <c r="CY97" s="1209"/>
      <c r="CZ97" s="1209"/>
      <c r="DA97" s="1209"/>
      <c r="DB97" s="1210"/>
      <c r="DC97" s="1229" t="s">
        <v>929</v>
      </c>
      <c r="DD97" s="1227"/>
      <c r="DE97" s="1227"/>
      <c r="DF97" s="1227"/>
      <c r="DG97" s="1227"/>
      <c r="DH97" s="1227"/>
      <c r="DI97" s="1227"/>
      <c r="DJ97" s="1227"/>
      <c r="DK97" s="1227"/>
      <c r="DL97" s="1227"/>
      <c r="DM97" s="1208" t="s">
        <v>627</v>
      </c>
      <c r="DN97" s="1209"/>
      <c r="DO97" s="1209"/>
      <c r="DP97" s="1209"/>
      <c r="DQ97" s="1210"/>
      <c r="DU97" s="293"/>
      <c r="DV97" s="293"/>
      <c r="DW97" s="293"/>
      <c r="DX97" s="293"/>
      <c r="DY97" s="293"/>
      <c r="DZ97" s="293"/>
      <c r="EA97" s="293"/>
      <c r="EB97" s="293"/>
      <c r="EC97" s="293"/>
      <c r="ED97" s="293"/>
    </row>
    <row r="98" spans="1:134" ht="9.9499999999999993" customHeight="1">
      <c r="A98" s="1239"/>
      <c r="B98" s="1240"/>
      <c r="C98" s="1240"/>
      <c r="D98" s="1240"/>
      <c r="E98" s="1240"/>
      <c r="F98" s="1241"/>
      <c r="G98" s="1190"/>
      <c r="H98" s="1190"/>
      <c r="I98" s="1190"/>
      <c r="J98" s="1190"/>
      <c r="K98" s="1190"/>
      <c r="L98" s="1190"/>
      <c r="M98" s="1190"/>
      <c r="N98" s="1190"/>
      <c r="O98" s="1191"/>
      <c r="P98" s="1207"/>
      <c r="Q98" s="1207"/>
      <c r="R98" s="1207"/>
      <c r="S98" s="1207"/>
      <c r="T98" s="1207"/>
      <c r="U98" s="1207"/>
      <c r="V98" s="1207"/>
      <c r="W98" s="1207"/>
      <c r="X98" s="1235"/>
      <c r="Y98" s="1207"/>
      <c r="Z98" s="1207"/>
      <c r="AA98" s="1207"/>
      <c r="AB98" s="1207"/>
      <c r="AC98" s="1207"/>
      <c r="AD98" s="1207"/>
      <c r="AE98" s="1207"/>
      <c r="AF98" s="1207"/>
      <c r="AG98" s="1235"/>
      <c r="AH98" s="1207"/>
      <c r="AI98" s="1207"/>
      <c r="AJ98" s="1207"/>
      <c r="AK98" s="1207"/>
      <c r="AL98" s="1207"/>
      <c r="AM98" s="1207"/>
      <c r="AN98" s="1207"/>
      <c r="AO98" s="1207"/>
      <c r="AP98" s="1235"/>
      <c r="AR98" s="1278" t="s">
        <v>930</v>
      </c>
      <c r="AS98" s="1279"/>
      <c r="AT98" s="1279"/>
      <c r="AU98" s="1279"/>
      <c r="AV98" s="1279"/>
      <c r="AW98" s="1279"/>
      <c r="AX98" s="1279"/>
      <c r="AY98" s="1279"/>
      <c r="AZ98" s="1279"/>
      <c r="BA98" s="1279"/>
      <c r="BB98" s="1279"/>
      <c r="BC98" s="1279"/>
      <c r="BD98" s="1279"/>
      <c r="BE98" s="1279"/>
      <c r="BF98" s="1279"/>
      <c r="BG98" s="1279"/>
      <c r="BH98" s="1279"/>
      <c r="BI98" s="1279"/>
      <c r="BJ98" s="1279"/>
      <c r="BK98" s="1279"/>
      <c r="BL98" s="1279"/>
      <c r="BM98" s="1279"/>
      <c r="BN98" s="1279"/>
      <c r="BO98" s="1279"/>
      <c r="BP98" s="1279"/>
      <c r="BQ98" s="1280"/>
      <c r="BS98" s="1286" t="s">
        <v>931</v>
      </c>
      <c r="BT98" s="1287"/>
      <c r="BU98" s="1287"/>
      <c r="BV98" s="1287"/>
      <c r="BW98" s="1287"/>
      <c r="BX98" s="1287"/>
      <c r="BY98" s="1287"/>
      <c r="BZ98" s="1287"/>
      <c r="CA98" s="1287"/>
      <c r="CB98" s="1287"/>
      <c r="CC98" s="1287"/>
      <c r="CD98" s="1287"/>
      <c r="CE98" s="1287"/>
      <c r="CF98" s="1287"/>
      <c r="CG98" s="1287"/>
      <c r="CH98" s="1287"/>
      <c r="CI98" s="1287"/>
      <c r="CJ98" s="1287"/>
      <c r="CK98" s="1287"/>
      <c r="CL98" s="1288"/>
      <c r="CM98" s="294"/>
      <c r="CN98" s="1277"/>
      <c r="CO98" s="1212"/>
      <c r="CP98" s="1212"/>
      <c r="CQ98" s="1212"/>
      <c r="CR98" s="1212"/>
      <c r="CS98" s="1212"/>
      <c r="CT98" s="1212"/>
      <c r="CU98" s="1212"/>
      <c r="CV98" s="1212"/>
      <c r="CW98" s="1212"/>
      <c r="CX98" s="1211"/>
      <c r="CY98" s="1212"/>
      <c r="CZ98" s="1212"/>
      <c r="DA98" s="1212"/>
      <c r="DB98" s="1213"/>
      <c r="DC98" s="1206"/>
      <c r="DD98" s="1207"/>
      <c r="DE98" s="1207"/>
      <c r="DF98" s="1207"/>
      <c r="DG98" s="1207"/>
      <c r="DH98" s="1207"/>
      <c r="DI98" s="1207"/>
      <c r="DJ98" s="1207"/>
      <c r="DK98" s="1207"/>
      <c r="DL98" s="1207"/>
      <c r="DM98" s="1211"/>
      <c r="DN98" s="1212"/>
      <c r="DO98" s="1212"/>
      <c r="DP98" s="1212"/>
      <c r="DQ98" s="1213"/>
      <c r="DU98" s="293"/>
      <c r="DV98" s="293"/>
      <c r="DW98" s="293"/>
      <c r="DX98" s="293"/>
      <c r="DY98" s="293"/>
      <c r="DZ98" s="293"/>
      <c r="EA98" s="293"/>
      <c r="EB98" s="293"/>
      <c r="EC98" s="293"/>
      <c r="ED98" s="293"/>
    </row>
    <row r="99" spans="1:134" ht="9.9499999999999993" customHeight="1">
      <c r="A99" s="1239"/>
      <c r="B99" s="1240"/>
      <c r="C99" s="1240"/>
      <c r="D99" s="1240"/>
      <c r="E99" s="1240"/>
      <c r="F99" s="1241"/>
      <c r="G99" s="1292" t="str">
        <f>IF(OR($G$93="",$G$93="0.無"),"",設備データ入力シート!D88)</f>
        <v/>
      </c>
      <c r="H99" s="1293"/>
      <c r="I99" s="1293"/>
      <c r="J99" s="1293"/>
      <c r="K99" s="1293"/>
      <c r="L99" s="1293"/>
      <c r="M99" s="1293"/>
      <c r="N99" s="1293"/>
      <c r="O99" s="1294"/>
      <c r="P99" s="1251" t="str">
        <f>IF(OR(設備データ入力シート!D89="",G93=""),"",設備データ入力シート!D89)</f>
        <v/>
      </c>
      <c r="Q99" s="1187"/>
      <c r="R99" s="1187"/>
      <c r="S99" s="1187"/>
      <c r="T99" s="1187"/>
      <c r="U99" s="1187"/>
      <c r="V99" s="1187"/>
      <c r="W99" s="1187"/>
      <c r="X99" s="1188"/>
      <c r="Y99" s="1301" t="str">
        <f>IF(OR($G$93="",$G$93="0.無"),"",設備データ入力シート!D90)</f>
        <v/>
      </c>
      <c r="Z99" s="1302"/>
      <c r="AA99" s="1302"/>
      <c r="AB99" s="1302"/>
      <c r="AC99" s="1302"/>
      <c r="AD99" s="1302"/>
      <c r="AE99" s="1302"/>
      <c r="AF99" s="1302"/>
      <c r="AG99" s="1303"/>
      <c r="AH99" s="1251" t="str">
        <f>IF(OR(G93="",設備データ入力シート!D91=""),"",設備データ入力シート!D91)</f>
        <v/>
      </c>
      <c r="AI99" s="1187"/>
      <c r="AJ99" s="1187"/>
      <c r="AK99" s="1187"/>
      <c r="AL99" s="1187"/>
      <c r="AM99" s="1187"/>
      <c r="AN99" s="1187"/>
      <c r="AO99" s="1187"/>
      <c r="AP99" s="1188"/>
      <c r="AR99" s="1281"/>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282"/>
      <c r="BS99" s="1289"/>
      <c r="BT99" s="1290"/>
      <c r="BU99" s="1290"/>
      <c r="BV99" s="1290"/>
      <c r="BW99" s="1290"/>
      <c r="BX99" s="1290"/>
      <c r="BY99" s="1290"/>
      <c r="BZ99" s="1290"/>
      <c r="CA99" s="1290"/>
      <c r="CB99" s="1290"/>
      <c r="CC99" s="1290"/>
      <c r="CD99" s="1290"/>
      <c r="CE99" s="1290"/>
      <c r="CF99" s="1290"/>
      <c r="CG99" s="1290"/>
      <c r="CH99" s="1290"/>
      <c r="CI99" s="1290"/>
      <c r="CJ99" s="1290"/>
      <c r="CK99" s="1290"/>
      <c r="CL99" s="1291"/>
      <c r="CM99" s="294"/>
      <c r="CN99" s="1310" t="s">
        <v>932</v>
      </c>
      <c r="CO99" s="1311"/>
      <c r="CP99" s="1311"/>
      <c r="CQ99" s="1311"/>
      <c r="CR99" s="1311"/>
      <c r="CS99" s="1311"/>
      <c r="CT99" s="1311"/>
      <c r="CU99" s="1311"/>
      <c r="CV99" s="1311"/>
      <c r="CW99" s="1312"/>
      <c r="CX99" s="1186"/>
      <c r="CY99" s="1187"/>
      <c r="CZ99" s="1187"/>
      <c r="DA99" s="1187"/>
      <c r="DB99" s="1188"/>
      <c r="DC99" s="1176" t="str">
        <f>IF(設備データ入力シート!D31="","",設備データ入力シート!D31)</f>
        <v/>
      </c>
      <c r="DD99" s="1177"/>
      <c r="DE99" s="1177"/>
      <c r="DF99" s="1177"/>
      <c r="DG99" s="1177"/>
      <c r="DH99" s="1177"/>
      <c r="DI99" s="1177"/>
      <c r="DJ99" s="1177"/>
      <c r="DK99" s="1177"/>
      <c r="DL99" s="1178"/>
      <c r="DM99" s="1186"/>
      <c r="DN99" s="1187"/>
      <c r="DO99" s="1187"/>
      <c r="DP99" s="1187"/>
      <c r="DQ99" s="1188"/>
    </row>
    <row r="100" spans="1:134" ht="9.9499999999999993" customHeight="1" thickBot="1">
      <c r="A100" s="1239"/>
      <c r="B100" s="1240"/>
      <c r="C100" s="1240"/>
      <c r="D100" s="1240"/>
      <c r="E100" s="1240"/>
      <c r="F100" s="1241"/>
      <c r="G100" s="1295"/>
      <c r="H100" s="1296"/>
      <c r="I100" s="1296"/>
      <c r="J100" s="1296"/>
      <c r="K100" s="1296"/>
      <c r="L100" s="1296"/>
      <c r="M100" s="1296"/>
      <c r="N100" s="1296"/>
      <c r="O100" s="1297"/>
      <c r="P100" s="1205"/>
      <c r="Q100" s="1190"/>
      <c r="R100" s="1190"/>
      <c r="S100" s="1190"/>
      <c r="T100" s="1190"/>
      <c r="U100" s="1190"/>
      <c r="V100" s="1190"/>
      <c r="W100" s="1190"/>
      <c r="X100" s="1191"/>
      <c r="Y100" s="1304"/>
      <c r="Z100" s="1305"/>
      <c r="AA100" s="1305"/>
      <c r="AB100" s="1305"/>
      <c r="AC100" s="1305"/>
      <c r="AD100" s="1305"/>
      <c r="AE100" s="1305"/>
      <c r="AF100" s="1305"/>
      <c r="AG100" s="1306"/>
      <c r="AH100" s="1205"/>
      <c r="AI100" s="1190"/>
      <c r="AJ100" s="1190"/>
      <c r="AK100" s="1190"/>
      <c r="AL100" s="1190"/>
      <c r="AM100" s="1190"/>
      <c r="AN100" s="1190"/>
      <c r="AO100" s="1190"/>
      <c r="AP100" s="1191"/>
      <c r="AR100" s="1283"/>
      <c r="AS100" s="1284"/>
      <c r="AT100" s="1284"/>
      <c r="AU100" s="1284"/>
      <c r="AV100" s="1284"/>
      <c r="AW100" s="1284"/>
      <c r="AX100" s="1284"/>
      <c r="AY100" s="1284"/>
      <c r="AZ100" s="1284"/>
      <c r="BA100" s="1284"/>
      <c r="BB100" s="1284"/>
      <c r="BC100" s="1284"/>
      <c r="BD100" s="1284"/>
      <c r="BE100" s="1284"/>
      <c r="BF100" s="1284"/>
      <c r="BG100" s="1284"/>
      <c r="BH100" s="1284"/>
      <c r="BI100" s="1284"/>
      <c r="BJ100" s="1284"/>
      <c r="BK100" s="1284"/>
      <c r="BL100" s="1284"/>
      <c r="BM100" s="1284"/>
      <c r="BN100" s="1284"/>
      <c r="BO100" s="1284"/>
      <c r="BP100" s="1284"/>
      <c r="BQ100" s="1285"/>
      <c r="BS100" s="1220" t="str">
        <f>IF(設備データ入力シート!B278="","",設備データ入力シート!B278)</f>
        <v>1(半角2文字/8文字)</v>
      </c>
      <c r="BT100" s="1221"/>
      <c r="BU100" s="1221"/>
      <c r="BV100" s="1221"/>
      <c r="BW100" s="1221"/>
      <c r="BX100" s="1221"/>
      <c r="BY100" s="1221"/>
      <c r="BZ100" s="1221"/>
      <c r="CA100" s="1221"/>
      <c r="CB100" s="1221"/>
      <c r="CC100" s="1221"/>
      <c r="CD100" s="1221"/>
      <c r="CE100" s="1221"/>
      <c r="CF100" s="1221"/>
      <c r="CG100" s="1221"/>
      <c r="CH100" s="1221"/>
      <c r="CI100" s="1221"/>
      <c r="CJ100" s="1221"/>
      <c r="CK100" s="1221"/>
      <c r="CL100" s="1222"/>
      <c r="CM100" s="295"/>
      <c r="CN100" s="1313"/>
      <c r="CO100" s="1314"/>
      <c r="CP100" s="1314"/>
      <c r="CQ100" s="1314"/>
      <c r="CR100" s="1314"/>
      <c r="CS100" s="1314"/>
      <c r="CT100" s="1314"/>
      <c r="CU100" s="1314"/>
      <c r="CV100" s="1314"/>
      <c r="CW100" s="1315"/>
      <c r="CX100" s="1189"/>
      <c r="CY100" s="1190"/>
      <c r="CZ100" s="1190"/>
      <c r="DA100" s="1190"/>
      <c r="DB100" s="1191"/>
      <c r="DC100" s="1179"/>
      <c r="DD100" s="1180"/>
      <c r="DE100" s="1180"/>
      <c r="DF100" s="1180"/>
      <c r="DG100" s="1180"/>
      <c r="DH100" s="1180"/>
      <c r="DI100" s="1180"/>
      <c r="DJ100" s="1180"/>
      <c r="DK100" s="1180"/>
      <c r="DL100" s="1182"/>
      <c r="DM100" s="1189"/>
      <c r="DN100" s="1190"/>
      <c r="DO100" s="1190"/>
      <c r="DP100" s="1190"/>
      <c r="DQ100" s="1191"/>
    </row>
    <row r="101" spans="1:134" ht="9.9499999999999993" customHeight="1">
      <c r="A101" s="1239"/>
      <c r="B101" s="1240"/>
      <c r="C101" s="1240"/>
      <c r="D101" s="1240"/>
      <c r="E101" s="1240"/>
      <c r="F101" s="1241"/>
      <c r="G101" s="1295"/>
      <c r="H101" s="1296"/>
      <c r="I101" s="1296"/>
      <c r="J101" s="1296"/>
      <c r="K101" s="1296"/>
      <c r="L101" s="1296"/>
      <c r="M101" s="1296"/>
      <c r="N101" s="1296"/>
      <c r="O101" s="1297"/>
      <c r="P101" s="1205"/>
      <c r="Q101" s="1190"/>
      <c r="R101" s="1190"/>
      <c r="S101" s="1190"/>
      <c r="T101" s="1190"/>
      <c r="U101" s="1190"/>
      <c r="V101" s="1190"/>
      <c r="W101" s="1190"/>
      <c r="X101" s="1191"/>
      <c r="Y101" s="1304"/>
      <c r="Z101" s="1305"/>
      <c r="AA101" s="1305"/>
      <c r="AB101" s="1305"/>
      <c r="AC101" s="1305"/>
      <c r="AD101" s="1305"/>
      <c r="AE101" s="1305"/>
      <c r="AF101" s="1305"/>
      <c r="AG101" s="1306"/>
      <c r="AH101" s="1205"/>
      <c r="AI101" s="1190"/>
      <c r="AJ101" s="1190"/>
      <c r="AK101" s="1190"/>
      <c r="AL101" s="1190"/>
      <c r="AM101" s="1190"/>
      <c r="AN101" s="1190"/>
      <c r="AO101" s="1190"/>
      <c r="AP101" s="1191"/>
      <c r="AR101" s="1214" t="s">
        <v>586</v>
      </c>
      <c r="AS101" s="1215"/>
      <c r="AT101" s="1215"/>
      <c r="AU101" s="1215"/>
      <c r="AV101" s="1215"/>
      <c r="AW101" s="1216"/>
      <c r="AX101" s="1201">
        <v>1</v>
      </c>
      <c r="AY101" s="1201"/>
      <c r="AZ101" s="1201">
        <v>2</v>
      </c>
      <c r="BA101" s="1201"/>
      <c r="BB101" s="1201">
        <v>3</v>
      </c>
      <c r="BC101" s="1201"/>
      <c r="BD101" s="1201">
        <v>4</v>
      </c>
      <c r="BE101" s="1201"/>
      <c r="BF101" s="1201">
        <v>8</v>
      </c>
      <c r="BG101" s="1201"/>
      <c r="BH101" s="1201">
        <v>9</v>
      </c>
      <c r="BI101" s="1201"/>
      <c r="BJ101" s="1201">
        <v>10</v>
      </c>
      <c r="BK101" s="1201"/>
      <c r="BL101" s="1201">
        <v>11</v>
      </c>
      <c r="BM101" s="1201"/>
      <c r="BN101" s="1201">
        <v>12</v>
      </c>
      <c r="BO101" s="1201"/>
      <c r="BP101" s="1201">
        <v>15</v>
      </c>
      <c r="BQ101" s="1202"/>
      <c r="BS101" s="1220"/>
      <c r="BT101" s="1221"/>
      <c r="BU101" s="1221"/>
      <c r="BV101" s="1221"/>
      <c r="BW101" s="1221"/>
      <c r="BX101" s="1221"/>
      <c r="BY101" s="1221"/>
      <c r="BZ101" s="1221"/>
      <c r="CA101" s="1221"/>
      <c r="CB101" s="1221"/>
      <c r="CC101" s="1221"/>
      <c r="CD101" s="1221"/>
      <c r="CE101" s="1221"/>
      <c r="CF101" s="1221"/>
      <c r="CG101" s="1221"/>
      <c r="CH101" s="1221"/>
      <c r="CI101" s="1221"/>
      <c r="CJ101" s="1221"/>
      <c r="CK101" s="1221"/>
      <c r="CL101" s="1222"/>
      <c r="CM101" s="295"/>
      <c r="CN101" s="1313"/>
      <c r="CO101" s="1314"/>
      <c r="CP101" s="1314"/>
      <c r="CQ101" s="1314"/>
      <c r="CR101" s="1314"/>
      <c r="CS101" s="1314"/>
      <c r="CT101" s="1314"/>
      <c r="CU101" s="1314"/>
      <c r="CV101" s="1314"/>
      <c r="CW101" s="1315"/>
      <c r="CX101" s="1189"/>
      <c r="CY101" s="1190"/>
      <c r="CZ101" s="1190"/>
      <c r="DA101" s="1190"/>
      <c r="DB101" s="1191"/>
      <c r="DC101" s="1179"/>
      <c r="DD101" s="1180"/>
      <c r="DE101" s="1180"/>
      <c r="DF101" s="1180"/>
      <c r="DG101" s="1180"/>
      <c r="DH101" s="1180"/>
      <c r="DI101" s="1180"/>
      <c r="DJ101" s="1180"/>
      <c r="DK101" s="1180"/>
      <c r="DL101" s="1182"/>
      <c r="DM101" s="1189"/>
      <c r="DN101" s="1190"/>
      <c r="DO101" s="1190"/>
      <c r="DP101" s="1190"/>
      <c r="DQ101" s="1191"/>
    </row>
    <row r="102" spans="1:134" ht="9.9499999999999993" customHeight="1">
      <c r="A102" s="1242"/>
      <c r="B102" s="1243"/>
      <c r="C102" s="1243"/>
      <c r="D102" s="1243"/>
      <c r="E102" s="1243"/>
      <c r="F102" s="1244"/>
      <c r="G102" s="1298"/>
      <c r="H102" s="1299"/>
      <c r="I102" s="1299"/>
      <c r="J102" s="1299"/>
      <c r="K102" s="1299"/>
      <c r="L102" s="1299"/>
      <c r="M102" s="1299"/>
      <c r="N102" s="1299"/>
      <c r="O102" s="1300"/>
      <c r="P102" s="1228"/>
      <c r="Q102" s="1193"/>
      <c r="R102" s="1193"/>
      <c r="S102" s="1193"/>
      <c r="T102" s="1193"/>
      <c r="U102" s="1193"/>
      <c r="V102" s="1193"/>
      <c r="W102" s="1193"/>
      <c r="X102" s="1194"/>
      <c r="Y102" s="1307"/>
      <c r="Z102" s="1308"/>
      <c r="AA102" s="1308"/>
      <c r="AB102" s="1308"/>
      <c r="AC102" s="1308"/>
      <c r="AD102" s="1308"/>
      <c r="AE102" s="1308"/>
      <c r="AF102" s="1308"/>
      <c r="AG102" s="1309"/>
      <c r="AH102" s="1205"/>
      <c r="AI102" s="1190"/>
      <c r="AJ102" s="1190"/>
      <c r="AK102" s="1190"/>
      <c r="AL102" s="1190"/>
      <c r="AM102" s="1190"/>
      <c r="AN102" s="1190"/>
      <c r="AO102" s="1190"/>
      <c r="AP102" s="1191"/>
      <c r="AR102" s="1217"/>
      <c r="AS102" s="1218"/>
      <c r="AT102" s="1218"/>
      <c r="AU102" s="1218"/>
      <c r="AV102" s="1218"/>
      <c r="AW102" s="1219"/>
      <c r="AX102" s="1173"/>
      <c r="AY102" s="1173"/>
      <c r="AZ102" s="1173"/>
      <c r="BA102" s="1173"/>
      <c r="BB102" s="1173"/>
      <c r="BC102" s="1173"/>
      <c r="BD102" s="1173"/>
      <c r="BE102" s="1173"/>
      <c r="BF102" s="1173"/>
      <c r="BG102" s="1173"/>
      <c r="BH102" s="1173"/>
      <c r="BI102" s="1173"/>
      <c r="BJ102" s="1173"/>
      <c r="BK102" s="1173"/>
      <c r="BL102" s="1173"/>
      <c r="BM102" s="1173"/>
      <c r="BN102" s="1173"/>
      <c r="BO102" s="1173"/>
      <c r="BP102" s="1173"/>
      <c r="BQ102" s="1203"/>
      <c r="BS102" s="1220"/>
      <c r="BT102" s="1221"/>
      <c r="BU102" s="1221"/>
      <c r="BV102" s="1221"/>
      <c r="BW102" s="1221"/>
      <c r="BX102" s="1221"/>
      <c r="BY102" s="1221"/>
      <c r="BZ102" s="1221"/>
      <c r="CA102" s="1221"/>
      <c r="CB102" s="1221"/>
      <c r="CC102" s="1221"/>
      <c r="CD102" s="1221"/>
      <c r="CE102" s="1221"/>
      <c r="CF102" s="1221"/>
      <c r="CG102" s="1221"/>
      <c r="CH102" s="1221"/>
      <c r="CI102" s="1221"/>
      <c r="CJ102" s="1221"/>
      <c r="CK102" s="1221"/>
      <c r="CL102" s="1222"/>
      <c r="CM102" s="295"/>
      <c r="CN102" s="1316"/>
      <c r="CO102" s="1317"/>
      <c r="CP102" s="1317"/>
      <c r="CQ102" s="1317"/>
      <c r="CR102" s="1317"/>
      <c r="CS102" s="1317"/>
      <c r="CT102" s="1317"/>
      <c r="CU102" s="1317"/>
      <c r="CV102" s="1317"/>
      <c r="CW102" s="1318"/>
      <c r="CX102" s="1192"/>
      <c r="CY102" s="1193"/>
      <c r="CZ102" s="1193"/>
      <c r="DA102" s="1193"/>
      <c r="DB102" s="1194"/>
      <c r="DC102" s="1183"/>
      <c r="DD102" s="1184"/>
      <c r="DE102" s="1184"/>
      <c r="DF102" s="1184"/>
      <c r="DG102" s="1184"/>
      <c r="DH102" s="1184"/>
      <c r="DI102" s="1184"/>
      <c r="DJ102" s="1184"/>
      <c r="DK102" s="1184"/>
      <c r="DL102" s="1185"/>
      <c r="DM102" s="1192"/>
      <c r="DN102" s="1193"/>
      <c r="DO102" s="1193"/>
      <c r="DP102" s="1193"/>
      <c r="DQ102" s="1194"/>
    </row>
    <row r="103" spans="1:134" ht="9.9499999999999993" customHeight="1">
      <c r="A103" s="1226" t="s">
        <v>933</v>
      </c>
      <c r="B103" s="1227"/>
      <c r="C103" s="1227"/>
      <c r="D103" s="1227"/>
      <c r="E103" s="1227"/>
      <c r="F103" s="1227"/>
      <c r="G103" s="1229" t="s">
        <v>592</v>
      </c>
      <c r="H103" s="1227"/>
      <c r="I103" s="1227"/>
      <c r="J103" s="1227"/>
      <c r="K103" s="1227"/>
      <c r="L103" s="1227"/>
      <c r="M103" s="1227"/>
      <c r="N103" s="1227"/>
      <c r="O103" s="1227"/>
      <c r="P103" s="1230"/>
      <c r="Q103" s="1230"/>
      <c r="R103" s="1230"/>
      <c r="S103" s="1230"/>
      <c r="T103" s="1230"/>
      <c r="U103" s="1230"/>
      <c r="V103" s="1230"/>
      <c r="W103" s="1230"/>
      <c r="X103" s="1231"/>
      <c r="Y103" s="1227" t="s">
        <v>665</v>
      </c>
      <c r="Z103" s="1227"/>
      <c r="AA103" s="1227"/>
      <c r="AB103" s="1227"/>
      <c r="AC103" s="1227"/>
      <c r="AD103" s="1227"/>
      <c r="AE103" s="1227"/>
      <c r="AF103" s="1227"/>
      <c r="AG103" s="1227"/>
      <c r="AH103" s="1229" t="s">
        <v>316</v>
      </c>
      <c r="AI103" s="1227"/>
      <c r="AJ103" s="1227"/>
      <c r="AK103" s="1227"/>
      <c r="AL103" s="1227"/>
      <c r="AM103" s="1227"/>
      <c r="AN103" s="1227"/>
      <c r="AO103" s="1227"/>
      <c r="AP103" s="1234"/>
      <c r="AQ103" s="275"/>
      <c r="AR103" s="1195" t="s">
        <v>934</v>
      </c>
      <c r="AS103" s="1196"/>
      <c r="AT103" s="1196"/>
      <c r="AU103" s="1196"/>
      <c r="AV103" s="1196"/>
      <c r="AW103" s="1197"/>
      <c r="AX103" s="1173">
        <v>2</v>
      </c>
      <c r="AY103" s="1173"/>
      <c r="AZ103" s="1173">
        <v>2</v>
      </c>
      <c r="BA103" s="1173"/>
      <c r="BB103" s="1173">
        <v>2</v>
      </c>
      <c r="BC103" s="1173"/>
      <c r="BD103" s="1173">
        <v>3</v>
      </c>
      <c r="BE103" s="1173"/>
      <c r="BF103" s="1173">
        <v>6</v>
      </c>
      <c r="BG103" s="1173"/>
      <c r="BH103" s="1173">
        <v>8</v>
      </c>
      <c r="BI103" s="1173"/>
      <c r="BJ103" s="1173">
        <v>9</v>
      </c>
      <c r="BK103" s="1173"/>
      <c r="BL103" s="1173">
        <v>10</v>
      </c>
      <c r="BM103" s="1173"/>
      <c r="BN103" s="1173">
        <v>11</v>
      </c>
      <c r="BO103" s="1173"/>
      <c r="BP103" s="1173">
        <v>13</v>
      </c>
      <c r="BQ103" s="1203"/>
      <c r="BS103" s="1220"/>
      <c r="BT103" s="1221"/>
      <c r="BU103" s="1221"/>
      <c r="BV103" s="1221"/>
      <c r="BW103" s="1221"/>
      <c r="BX103" s="1221"/>
      <c r="BY103" s="1221"/>
      <c r="BZ103" s="1221"/>
      <c r="CA103" s="1221"/>
      <c r="CB103" s="1221"/>
      <c r="CC103" s="1221"/>
      <c r="CD103" s="1221"/>
      <c r="CE103" s="1221"/>
      <c r="CF103" s="1221"/>
      <c r="CG103" s="1221"/>
      <c r="CH103" s="1221"/>
      <c r="CI103" s="1221"/>
      <c r="CJ103" s="1221"/>
      <c r="CK103" s="1221"/>
      <c r="CL103" s="1222"/>
      <c r="CM103" s="295"/>
      <c r="CN103" s="295"/>
      <c r="CO103" s="295"/>
      <c r="CP103" s="295"/>
      <c r="CQ103" s="295"/>
      <c r="CR103" s="295"/>
      <c r="CS103" s="295"/>
      <c r="CT103" s="295"/>
      <c r="CU103" s="295"/>
      <c r="CV103" s="295"/>
      <c r="CW103" s="295"/>
      <c r="CX103" s="295"/>
      <c r="CY103" s="295"/>
      <c r="CZ103" s="295"/>
      <c r="DA103" s="295"/>
      <c r="DB103" s="284"/>
      <c r="DC103" s="1205" t="s">
        <v>935</v>
      </c>
      <c r="DD103" s="1190"/>
      <c r="DE103" s="1190"/>
      <c r="DF103" s="1190"/>
      <c r="DG103" s="1190"/>
      <c r="DH103" s="1190"/>
      <c r="DI103" s="1190"/>
      <c r="DJ103" s="1190"/>
      <c r="DK103" s="1190"/>
      <c r="DL103" s="1190"/>
      <c r="DM103" s="1208" t="s">
        <v>627</v>
      </c>
      <c r="DN103" s="1209"/>
      <c r="DO103" s="1209"/>
      <c r="DP103" s="1209"/>
      <c r="DQ103" s="1210"/>
    </row>
    <row r="104" spans="1:134" ht="9.9499999999999993" customHeight="1" thickBot="1">
      <c r="A104" s="1205"/>
      <c r="B104" s="1190"/>
      <c r="C104" s="1190"/>
      <c r="D104" s="1190"/>
      <c r="E104" s="1190"/>
      <c r="F104" s="1190"/>
      <c r="G104" s="1206"/>
      <c r="H104" s="1207"/>
      <c r="I104" s="1207"/>
      <c r="J104" s="1207"/>
      <c r="K104" s="1207"/>
      <c r="L104" s="1207"/>
      <c r="M104" s="1207"/>
      <c r="N104" s="1207"/>
      <c r="O104" s="1207"/>
      <c r="P104" s="1232"/>
      <c r="Q104" s="1232"/>
      <c r="R104" s="1232"/>
      <c r="S104" s="1232"/>
      <c r="T104" s="1232"/>
      <c r="U104" s="1232"/>
      <c r="V104" s="1232"/>
      <c r="W104" s="1232"/>
      <c r="X104" s="1233"/>
      <c r="Y104" s="1190"/>
      <c r="Z104" s="1190"/>
      <c r="AA104" s="1190"/>
      <c r="AB104" s="1190"/>
      <c r="AC104" s="1190"/>
      <c r="AD104" s="1190"/>
      <c r="AE104" s="1190"/>
      <c r="AF104" s="1190"/>
      <c r="AG104" s="1190"/>
      <c r="AH104" s="1206"/>
      <c r="AI104" s="1207"/>
      <c r="AJ104" s="1207"/>
      <c r="AK104" s="1207"/>
      <c r="AL104" s="1207"/>
      <c r="AM104" s="1207"/>
      <c r="AN104" s="1207"/>
      <c r="AO104" s="1207"/>
      <c r="AP104" s="1235"/>
      <c r="AQ104" s="275"/>
      <c r="AR104" s="1236"/>
      <c r="AS104" s="1237"/>
      <c r="AT104" s="1237"/>
      <c r="AU104" s="1237"/>
      <c r="AV104" s="1237"/>
      <c r="AW104" s="1238"/>
      <c r="AX104" s="1174"/>
      <c r="AY104" s="1174"/>
      <c r="AZ104" s="1174"/>
      <c r="BA104" s="1174"/>
      <c r="BB104" s="1174"/>
      <c r="BC104" s="1174"/>
      <c r="BD104" s="1174"/>
      <c r="BE104" s="1174"/>
      <c r="BF104" s="1174"/>
      <c r="BG104" s="1174"/>
      <c r="BH104" s="1174"/>
      <c r="BI104" s="1174"/>
      <c r="BJ104" s="1174"/>
      <c r="BK104" s="1174"/>
      <c r="BL104" s="1174"/>
      <c r="BM104" s="1174"/>
      <c r="BN104" s="1174"/>
      <c r="BO104" s="1174"/>
      <c r="BP104" s="1174"/>
      <c r="BQ104" s="1204"/>
      <c r="BS104" s="1220"/>
      <c r="BT104" s="1221"/>
      <c r="BU104" s="1221"/>
      <c r="BV104" s="1221"/>
      <c r="BW104" s="1221"/>
      <c r="BX104" s="1221"/>
      <c r="BY104" s="1221"/>
      <c r="BZ104" s="1221"/>
      <c r="CA104" s="1221"/>
      <c r="CB104" s="1221"/>
      <c r="CC104" s="1221"/>
      <c r="CD104" s="1221"/>
      <c r="CE104" s="1221"/>
      <c r="CF104" s="1221"/>
      <c r="CG104" s="1221"/>
      <c r="CH104" s="1221"/>
      <c r="CI104" s="1221"/>
      <c r="CJ104" s="1221"/>
      <c r="CK104" s="1221"/>
      <c r="CL104" s="1222"/>
      <c r="CM104" s="295"/>
      <c r="CN104" s="295"/>
      <c r="CO104" s="295"/>
      <c r="CP104" s="295"/>
      <c r="CQ104" s="295"/>
      <c r="CR104" s="295"/>
      <c r="CS104" s="295"/>
      <c r="CT104" s="295"/>
      <c r="CU104" s="295"/>
      <c r="CV104" s="295"/>
      <c r="CW104" s="295"/>
      <c r="CX104" s="295"/>
      <c r="CY104" s="295"/>
      <c r="CZ104" s="295"/>
      <c r="DA104" s="295"/>
      <c r="DB104" s="284"/>
      <c r="DC104" s="1206"/>
      <c r="DD104" s="1207"/>
      <c r="DE104" s="1207"/>
      <c r="DF104" s="1207"/>
      <c r="DG104" s="1207"/>
      <c r="DH104" s="1207"/>
      <c r="DI104" s="1207"/>
      <c r="DJ104" s="1207"/>
      <c r="DK104" s="1207"/>
      <c r="DL104" s="1207"/>
      <c r="DM104" s="1211"/>
      <c r="DN104" s="1212"/>
      <c r="DO104" s="1212"/>
      <c r="DP104" s="1212"/>
      <c r="DQ104" s="1213"/>
    </row>
    <row r="105" spans="1:134" ht="9.9499999999999993" customHeight="1" thickTop="1">
      <c r="A105" s="1205"/>
      <c r="B105" s="1190"/>
      <c r="C105" s="1190"/>
      <c r="D105" s="1190"/>
      <c r="E105" s="1190"/>
      <c r="F105" s="1190"/>
      <c r="G105" s="1251" t="str">
        <f>IF(設備データ入力シート!D92="","",設備データ入力シート!D92)</f>
        <v/>
      </c>
      <c r="H105" s="1187"/>
      <c r="I105" s="1187"/>
      <c r="J105" s="1187"/>
      <c r="K105" s="1187"/>
      <c r="L105" s="1187"/>
      <c r="M105" s="1187"/>
      <c r="N105" s="1187"/>
      <c r="O105" s="1187"/>
      <c r="P105" s="1187"/>
      <c r="Q105" s="1187"/>
      <c r="R105" s="1187"/>
      <c r="S105" s="1187"/>
      <c r="T105" s="1187"/>
      <c r="U105" s="1187"/>
      <c r="V105" s="1187"/>
      <c r="W105" s="1187"/>
      <c r="X105" s="1188"/>
      <c r="Y105" s="1187" t="str">
        <f>IF(OR($G$105="",$G$105="0.無"),"",設備データ入力シート!D93)</f>
        <v/>
      </c>
      <c r="Z105" s="1187"/>
      <c r="AA105" s="1187"/>
      <c r="AB105" s="1187"/>
      <c r="AC105" s="1187"/>
      <c r="AD105" s="1187"/>
      <c r="AE105" s="1187"/>
      <c r="AF105" s="1187"/>
      <c r="AG105" s="1187"/>
      <c r="AH105" s="1252" t="str">
        <f>設備データ入力シート!D94&amp;設備データ入力シート!G94&amp;設備データ入力シート!H94&amp;設備データ入力シート!I94</f>
        <v>年月</v>
      </c>
      <c r="AI105" s="1253"/>
      <c r="AJ105" s="1253"/>
      <c r="AK105" s="1253"/>
      <c r="AL105" s="1253"/>
      <c r="AM105" s="1253"/>
      <c r="AN105" s="1253"/>
      <c r="AO105" s="1253"/>
      <c r="AP105" s="1254"/>
      <c r="AQ105" s="288"/>
      <c r="AR105" s="1214" t="s">
        <v>586</v>
      </c>
      <c r="AS105" s="1215"/>
      <c r="AT105" s="1215"/>
      <c r="AU105" s="1215"/>
      <c r="AV105" s="1215"/>
      <c r="AW105" s="1216"/>
      <c r="AX105" s="1201">
        <v>16</v>
      </c>
      <c r="AY105" s="1201"/>
      <c r="AZ105" s="1201">
        <v>17</v>
      </c>
      <c r="BA105" s="1201"/>
      <c r="BB105" s="1201">
        <v>18</v>
      </c>
      <c r="BC105" s="1201"/>
      <c r="BD105" s="1201">
        <v>19</v>
      </c>
      <c r="BE105" s="1201"/>
      <c r="BF105" s="1201">
        <v>22</v>
      </c>
      <c r="BG105" s="1201"/>
      <c r="BH105" s="1201">
        <v>23</v>
      </c>
      <c r="BI105" s="1201"/>
      <c r="BJ105" s="1201">
        <v>24</v>
      </c>
      <c r="BK105" s="1201"/>
      <c r="BL105" s="1201">
        <v>25</v>
      </c>
      <c r="BM105" s="1201"/>
      <c r="BN105" s="1201">
        <v>26</v>
      </c>
      <c r="BO105" s="1201"/>
      <c r="BP105" s="1249"/>
      <c r="BQ105" s="1250"/>
      <c r="BS105" s="1220"/>
      <c r="BT105" s="1221"/>
      <c r="BU105" s="1221"/>
      <c r="BV105" s="1221"/>
      <c r="BW105" s="1221"/>
      <c r="BX105" s="1221"/>
      <c r="BY105" s="1221"/>
      <c r="BZ105" s="1221"/>
      <c r="CA105" s="1221"/>
      <c r="CB105" s="1221"/>
      <c r="CC105" s="1221"/>
      <c r="CD105" s="1221"/>
      <c r="CE105" s="1221"/>
      <c r="CF105" s="1221"/>
      <c r="CG105" s="1221"/>
      <c r="CH105" s="1221"/>
      <c r="CI105" s="1221"/>
      <c r="CJ105" s="1221"/>
      <c r="CK105" s="1221"/>
      <c r="CL105" s="1222"/>
      <c r="CM105" s="295"/>
      <c r="CN105" s="295"/>
      <c r="CO105" s="295"/>
      <c r="CP105" s="295"/>
      <c r="CQ105" s="295"/>
      <c r="CR105" s="295"/>
      <c r="CS105" s="295"/>
      <c r="CT105" s="295"/>
      <c r="CU105" s="295"/>
      <c r="CV105" s="295"/>
      <c r="CW105" s="295"/>
      <c r="CX105" s="295"/>
      <c r="CY105" s="295"/>
      <c r="CZ105" s="295"/>
      <c r="DA105" s="295"/>
      <c r="DB105" s="284"/>
      <c r="DC105" s="1176" t="str">
        <f>IF(設備データ入力シート!D33="","",設備データ入力シート!D33)</f>
        <v/>
      </c>
      <c r="DD105" s="1177"/>
      <c r="DE105" s="1177"/>
      <c r="DF105" s="1177"/>
      <c r="DG105" s="1177"/>
      <c r="DH105" s="1177"/>
      <c r="DI105" s="1177"/>
      <c r="DJ105" s="1177"/>
      <c r="DK105" s="1177"/>
      <c r="DL105" s="1178"/>
      <c r="DM105" s="1186"/>
      <c r="DN105" s="1187"/>
      <c r="DO105" s="1187"/>
      <c r="DP105" s="1187"/>
      <c r="DQ105" s="1188"/>
    </row>
    <row r="106" spans="1:134" ht="9.9499999999999993" customHeight="1">
      <c r="A106" s="1205"/>
      <c r="B106" s="1190"/>
      <c r="C106" s="1190"/>
      <c r="D106" s="1190"/>
      <c r="E106" s="1190"/>
      <c r="F106" s="1190"/>
      <c r="G106" s="1205"/>
      <c r="H106" s="1190"/>
      <c r="I106" s="1190"/>
      <c r="J106" s="1190"/>
      <c r="K106" s="1190"/>
      <c r="L106" s="1190"/>
      <c r="M106" s="1190"/>
      <c r="N106" s="1190"/>
      <c r="O106" s="1190"/>
      <c r="P106" s="1190"/>
      <c r="Q106" s="1190"/>
      <c r="R106" s="1190"/>
      <c r="S106" s="1190"/>
      <c r="T106" s="1190"/>
      <c r="U106" s="1190"/>
      <c r="V106" s="1190"/>
      <c r="W106" s="1190"/>
      <c r="X106" s="1191"/>
      <c r="Y106" s="1190"/>
      <c r="Z106" s="1190"/>
      <c r="AA106" s="1190"/>
      <c r="AB106" s="1190"/>
      <c r="AC106" s="1190"/>
      <c r="AD106" s="1190"/>
      <c r="AE106" s="1190"/>
      <c r="AF106" s="1190"/>
      <c r="AG106" s="1190"/>
      <c r="AH106" s="1255"/>
      <c r="AI106" s="1256"/>
      <c r="AJ106" s="1256"/>
      <c r="AK106" s="1256"/>
      <c r="AL106" s="1256"/>
      <c r="AM106" s="1256"/>
      <c r="AN106" s="1256"/>
      <c r="AO106" s="1256"/>
      <c r="AP106" s="1257"/>
      <c r="AQ106" s="275"/>
      <c r="AR106" s="1217"/>
      <c r="AS106" s="1218"/>
      <c r="AT106" s="1218"/>
      <c r="AU106" s="1218"/>
      <c r="AV106" s="1218"/>
      <c r="AW106" s="1219"/>
      <c r="AX106" s="1173"/>
      <c r="AY106" s="1173"/>
      <c r="AZ106" s="1173"/>
      <c r="BA106" s="1173"/>
      <c r="BB106" s="1173"/>
      <c r="BC106" s="1173"/>
      <c r="BD106" s="1173"/>
      <c r="BE106" s="1173"/>
      <c r="BF106" s="1173"/>
      <c r="BG106" s="1173"/>
      <c r="BH106" s="1173"/>
      <c r="BI106" s="1173"/>
      <c r="BJ106" s="1173"/>
      <c r="BK106" s="1173"/>
      <c r="BL106" s="1173"/>
      <c r="BM106" s="1173"/>
      <c r="BN106" s="1173"/>
      <c r="BO106" s="1173"/>
      <c r="BP106" s="1245"/>
      <c r="BQ106" s="1246"/>
      <c r="BS106" s="1220"/>
      <c r="BT106" s="1221"/>
      <c r="BU106" s="1221"/>
      <c r="BV106" s="1221"/>
      <c r="BW106" s="1221"/>
      <c r="BX106" s="1221"/>
      <c r="BY106" s="1221"/>
      <c r="BZ106" s="1221"/>
      <c r="CA106" s="1221"/>
      <c r="CB106" s="1221"/>
      <c r="CC106" s="1221"/>
      <c r="CD106" s="1221"/>
      <c r="CE106" s="1221"/>
      <c r="CF106" s="1221"/>
      <c r="CG106" s="1221"/>
      <c r="CH106" s="1221"/>
      <c r="CI106" s="1221"/>
      <c r="CJ106" s="1221"/>
      <c r="CK106" s="1221"/>
      <c r="CL106" s="1222"/>
      <c r="CM106" s="295"/>
      <c r="CN106" s="295"/>
      <c r="CO106" s="295"/>
      <c r="CP106" s="295"/>
      <c r="CQ106" s="295"/>
      <c r="CR106" s="295"/>
      <c r="CS106" s="295"/>
      <c r="CT106" s="295"/>
      <c r="CU106" s="295"/>
      <c r="CV106" s="295"/>
      <c r="CW106" s="295"/>
      <c r="CX106" s="295"/>
      <c r="CY106" s="295"/>
      <c r="CZ106" s="295"/>
      <c r="DA106" s="295"/>
      <c r="DB106" s="284"/>
      <c r="DC106" s="1179"/>
      <c r="DD106" s="1180"/>
      <c r="DE106" s="1180"/>
      <c r="DF106" s="1180"/>
      <c r="DG106" s="1180"/>
      <c r="DH106" s="1181"/>
      <c r="DI106" s="1181"/>
      <c r="DJ106" s="1181"/>
      <c r="DK106" s="1181"/>
      <c r="DL106" s="1182"/>
      <c r="DM106" s="1189"/>
      <c r="DN106" s="1190"/>
      <c r="DO106" s="1190"/>
      <c r="DP106" s="1190"/>
      <c r="DQ106" s="1191"/>
    </row>
    <row r="107" spans="1:134" ht="9.9499999999999993" customHeight="1">
      <c r="A107" s="1205"/>
      <c r="B107" s="1190"/>
      <c r="C107" s="1190"/>
      <c r="D107" s="1190"/>
      <c r="E107" s="1190"/>
      <c r="F107" s="1190"/>
      <c r="G107" s="1205"/>
      <c r="H107" s="1190"/>
      <c r="I107" s="1190"/>
      <c r="J107" s="1190"/>
      <c r="K107" s="1190"/>
      <c r="L107" s="1190"/>
      <c r="M107" s="1190"/>
      <c r="N107" s="1190"/>
      <c r="O107" s="1190"/>
      <c r="P107" s="1190"/>
      <c r="Q107" s="1190"/>
      <c r="R107" s="1190"/>
      <c r="S107" s="1190"/>
      <c r="T107" s="1190"/>
      <c r="U107" s="1190"/>
      <c r="V107" s="1190"/>
      <c r="W107" s="1190"/>
      <c r="X107" s="1191"/>
      <c r="Y107" s="1190"/>
      <c r="Z107" s="1190"/>
      <c r="AA107" s="1190"/>
      <c r="AB107" s="1190"/>
      <c r="AC107" s="1190"/>
      <c r="AD107" s="1190"/>
      <c r="AE107" s="1190"/>
      <c r="AF107" s="1190"/>
      <c r="AG107" s="1190"/>
      <c r="AH107" s="1255"/>
      <c r="AI107" s="1256"/>
      <c r="AJ107" s="1256"/>
      <c r="AK107" s="1256"/>
      <c r="AL107" s="1256"/>
      <c r="AM107" s="1256"/>
      <c r="AN107" s="1256"/>
      <c r="AO107" s="1256"/>
      <c r="AP107" s="1257"/>
      <c r="AQ107" s="275"/>
      <c r="AR107" s="1195" t="s">
        <v>934</v>
      </c>
      <c r="AS107" s="1196"/>
      <c r="AT107" s="1196"/>
      <c r="AU107" s="1196"/>
      <c r="AV107" s="1196"/>
      <c r="AW107" s="1197"/>
      <c r="AX107" s="1173">
        <v>15</v>
      </c>
      <c r="AY107" s="1173"/>
      <c r="AZ107" s="1173">
        <v>16</v>
      </c>
      <c r="BA107" s="1173"/>
      <c r="BB107" s="1173">
        <v>17</v>
      </c>
      <c r="BC107" s="1173"/>
      <c r="BD107" s="1173">
        <v>18</v>
      </c>
      <c r="BE107" s="1173"/>
      <c r="BF107" s="1173">
        <v>20</v>
      </c>
      <c r="BG107" s="1173"/>
      <c r="BH107" s="1173">
        <v>22</v>
      </c>
      <c r="BI107" s="1173"/>
      <c r="BJ107" s="1173">
        <v>23</v>
      </c>
      <c r="BK107" s="1173"/>
      <c r="BL107" s="1173">
        <v>24</v>
      </c>
      <c r="BM107" s="1173"/>
      <c r="BN107" s="1173">
        <v>25</v>
      </c>
      <c r="BO107" s="1173"/>
      <c r="BP107" s="1245"/>
      <c r="BQ107" s="1246"/>
      <c r="BS107" s="1220"/>
      <c r="BT107" s="1221"/>
      <c r="BU107" s="1221"/>
      <c r="BV107" s="1221"/>
      <c r="BW107" s="1221"/>
      <c r="BX107" s="1221"/>
      <c r="BY107" s="1221"/>
      <c r="BZ107" s="1221"/>
      <c r="CA107" s="1221"/>
      <c r="CB107" s="1221"/>
      <c r="CC107" s="1221"/>
      <c r="CD107" s="1221"/>
      <c r="CE107" s="1221"/>
      <c r="CF107" s="1221"/>
      <c r="CG107" s="1221"/>
      <c r="CH107" s="1221"/>
      <c r="CI107" s="1221"/>
      <c r="CJ107" s="1221"/>
      <c r="CK107" s="1221"/>
      <c r="CL107" s="1222"/>
      <c r="CM107" s="295"/>
      <c r="CN107" s="295"/>
      <c r="CO107" s="295"/>
      <c r="CP107" s="295"/>
      <c r="CQ107" s="295"/>
      <c r="CR107" s="295"/>
      <c r="CS107" s="295"/>
      <c r="CT107" s="295"/>
      <c r="CU107" s="295"/>
      <c r="CV107" s="295"/>
      <c r="CW107" s="295"/>
      <c r="CX107" s="295"/>
      <c r="CY107" s="295"/>
      <c r="CZ107" s="295"/>
      <c r="DA107" s="295"/>
      <c r="DB107" s="284"/>
      <c r="DC107" s="1179"/>
      <c r="DD107" s="1180"/>
      <c r="DE107" s="1180"/>
      <c r="DF107" s="1180"/>
      <c r="DG107" s="1180"/>
      <c r="DH107" s="1181"/>
      <c r="DI107" s="1181"/>
      <c r="DJ107" s="1181"/>
      <c r="DK107" s="1181"/>
      <c r="DL107" s="1182"/>
      <c r="DM107" s="1189"/>
      <c r="DN107" s="1190"/>
      <c r="DO107" s="1190"/>
      <c r="DP107" s="1190"/>
      <c r="DQ107" s="1191"/>
    </row>
    <row r="108" spans="1:134" ht="9.9499999999999993" customHeight="1" thickBot="1">
      <c r="A108" s="1228"/>
      <c r="B108" s="1193"/>
      <c r="C108" s="1193"/>
      <c r="D108" s="1193"/>
      <c r="E108" s="1193"/>
      <c r="F108" s="1193"/>
      <c r="G108" s="1228"/>
      <c r="H108" s="1193"/>
      <c r="I108" s="1193"/>
      <c r="J108" s="1193"/>
      <c r="K108" s="1193"/>
      <c r="L108" s="1193"/>
      <c r="M108" s="1193"/>
      <c r="N108" s="1193"/>
      <c r="O108" s="1193"/>
      <c r="P108" s="1193"/>
      <c r="Q108" s="1193"/>
      <c r="R108" s="1193"/>
      <c r="S108" s="1193"/>
      <c r="T108" s="1193"/>
      <c r="U108" s="1193"/>
      <c r="V108" s="1193"/>
      <c r="W108" s="1193"/>
      <c r="X108" s="1194"/>
      <c r="Y108" s="1193"/>
      <c r="Z108" s="1193"/>
      <c r="AA108" s="1193"/>
      <c r="AB108" s="1193"/>
      <c r="AC108" s="1193"/>
      <c r="AD108" s="1193"/>
      <c r="AE108" s="1193"/>
      <c r="AF108" s="1193"/>
      <c r="AG108" s="1193"/>
      <c r="AH108" s="1258"/>
      <c r="AI108" s="1259"/>
      <c r="AJ108" s="1259"/>
      <c r="AK108" s="1259"/>
      <c r="AL108" s="1259"/>
      <c r="AM108" s="1259"/>
      <c r="AN108" s="1259"/>
      <c r="AO108" s="1259"/>
      <c r="AP108" s="1260"/>
      <c r="AQ108" s="275"/>
      <c r="AR108" s="1198"/>
      <c r="AS108" s="1199"/>
      <c r="AT108" s="1199"/>
      <c r="AU108" s="1199"/>
      <c r="AV108" s="1199"/>
      <c r="AW108" s="1200"/>
      <c r="AX108" s="1175"/>
      <c r="AY108" s="1175"/>
      <c r="AZ108" s="1175"/>
      <c r="BA108" s="1175"/>
      <c r="BB108" s="1175"/>
      <c r="BC108" s="1175"/>
      <c r="BD108" s="1175"/>
      <c r="BE108" s="1175"/>
      <c r="BF108" s="1175"/>
      <c r="BG108" s="1175"/>
      <c r="BH108" s="1175"/>
      <c r="BI108" s="1175"/>
      <c r="BJ108" s="1175"/>
      <c r="BK108" s="1175"/>
      <c r="BL108" s="1175"/>
      <c r="BM108" s="1175"/>
      <c r="BN108" s="1175"/>
      <c r="BO108" s="1175"/>
      <c r="BP108" s="1247"/>
      <c r="BQ108" s="1248"/>
      <c r="BS108" s="1223"/>
      <c r="BT108" s="1224"/>
      <c r="BU108" s="1224"/>
      <c r="BV108" s="1224"/>
      <c r="BW108" s="1224"/>
      <c r="BX108" s="1224"/>
      <c r="BY108" s="1224"/>
      <c r="BZ108" s="1224"/>
      <c r="CA108" s="1224"/>
      <c r="CB108" s="1224"/>
      <c r="CC108" s="1224"/>
      <c r="CD108" s="1224"/>
      <c r="CE108" s="1224"/>
      <c r="CF108" s="1224"/>
      <c r="CG108" s="1224"/>
      <c r="CH108" s="1224"/>
      <c r="CI108" s="1224"/>
      <c r="CJ108" s="1224"/>
      <c r="CK108" s="1224"/>
      <c r="CL108" s="1225"/>
      <c r="CM108" s="294"/>
      <c r="CN108" s="294"/>
      <c r="CO108" s="294"/>
      <c r="CP108" s="294"/>
      <c r="CQ108" s="294"/>
      <c r="CR108" s="294"/>
      <c r="CS108" s="294"/>
      <c r="CT108" s="294"/>
      <c r="CU108" s="294"/>
      <c r="CV108" s="294"/>
      <c r="CW108" s="294"/>
      <c r="CX108" s="294"/>
      <c r="CY108" s="294"/>
      <c r="CZ108" s="294"/>
      <c r="DA108" s="294"/>
      <c r="DB108" s="284"/>
      <c r="DC108" s="1183"/>
      <c r="DD108" s="1184"/>
      <c r="DE108" s="1184"/>
      <c r="DF108" s="1184"/>
      <c r="DG108" s="1184"/>
      <c r="DH108" s="1184"/>
      <c r="DI108" s="1184"/>
      <c r="DJ108" s="1184"/>
      <c r="DK108" s="1184"/>
      <c r="DL108" s="1185"/>
      <c r="DM108" s="1192"/>
      <c r="DN108" s="1193"/>
      <c r="DO108" s="1193"/>
      <c r="DP108" s="1193"/>
      <c r="DQ108" s="1194"/>
    </row>
    <row r="109" spans="1:134" ht="9.9499999999999993" customHeight="1">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c r="AR109" s="285"/>
      <c r="AS109" s="285"/>
      <c r="AT109" s="285"/>
      <c r="AU109" s="285"/>
      <c r="AV109" s="285"/>
      <c r="AW109" s="285"/>
      <c r="AX109" s="285"/>
      <c r="AY109" s="285"/>
      <c r="BE109" s="277"/>
    </row>
  </sheetData>
  <mergeCells count="476">
    <mergeCell ref="A6:F8"/>
    <mergeCell ref="G6:T8"/>
    <mergeCell ref="V6:AC8"/>
    <mergeCell ref="AD6:CI8"/>
    <mergeCell ref="CJ6:CQ8"/>
    <mergeCell ref="CS6:DQ8"/>
    <mergeCell ref="A1:DQ3"/>
    <mergeCell ref="A4:T5"/>
    <mergeCell ref="V4:AC5"/>
    <mergeCell ref="AD4:CI5"/>
    <mergeCell ref="CJ4:CQ5"/>
    <mergeCell ref="CS4:DQ5"/>
    <mergeCell ref="CS9:CZ11"/>
    <mergeCell ref="DA9:DQ11"/>
    <mergeCell ref="A12:F14"/>
    <mergeCell ref="G12:T14"/>
    <mergeCell ref="V12:AC14"/>
    <mergeCell ref="AE12:AL14"/>
    <mergeCell ref="AM12:AU14"/>
    <mergeCell ref="AV12:CN14"/>
    <mergeCell ref="CO12:CQ14"/>
    <mergeCell ref="A9:F11"/>
    <mergeCell ref="G9:T11"/>
    <mergeCell ref="V9:AC11"/>
    <mergeCell ref="CS12:CZ14"/>
    <mergeCell ref="DA12:DQ14"/>
    <mergeCell ref="AD9:CQ11"/>
    <mergeCell ref="A16:F25"/>
    <mergeCell ref="G16:O17"/>
    <mergeCell ref="P16:X17"/>
    <mergeCell ref="Y16:AG17"/>
    <mergeCell ref="AH16:AP17"/>
    <mergeCell ref="CP18:DC19"/>
    <mergeCell ref="G24:O25"/>
    <mergeCell ref="P24:X25"/>
    <mergeCell ref="Y24:AG25"/>
    <mergeCell ref="AH24:AP25"/>
    <mergeCell ref="AV24:BB25"/>
    <mergeCell ref="BC24:BI25"/>
    <mergeCell ref="BK24:CA25"/>
    <mergeCell ref="G18:O23"/>
    <mergeCell ref="P18:X23"/>
    <mergeCell ref="Y18:AG23"/>
    <mergeCell ref="CB24:CO25"/>
    <mergeCell ref="CP24:DC25"/>
    <mergeCell ref="AV18:BB23"/>
    <mergeCell ref="BC18:BI21"/>
    <mergeCell ref="CB18:CO19"/>
    <mergeCell ref="CN22:CO23"/>
    <mergeCell ref="AH22:AP23"/>
    <mergeCell ref="BC22:BI23"/>
    <mergeCell ref="DD18:DQ19"/>
    <mergeCell ref="AH20:AP21"/>
    <mergeCell ref="BK20:CA21"/>
    <mergeCell ref="CB20:CO21"/>
    <mergeCell ref="CP20:DC21"/>
    <mergeCell ref="DD20:DQ21"/>
    <mergeCell ref="BK16:CA19"/>
    <mergeCell ref="CB16:CO17"/>
    <mergeCell ref="CP16:DQ17"/>
    <mergeCell ref="AH18:AP19"/>
    <mergeCell ref="AR16:AU25"/>
    <mergeCell ref="AV16:BB17"/>
    <mergeCell ref="BC16:BI17"/>
    <mergeCell ref="CB32:CO33"/>
    <mergeCell ref="CP32:DC33"/>
    <mergeCell ref="DD32:DQ33"/>
    <mergeCell ref="BK26:CA27"/>
    <mergeCell ref="CB26:CO27"/>
    <mergeCell ref="CP26:DC27"/>
    <mergeCell ref="DD26:DQ27"/>
    <mergeCell ref="DL22:DM23"/>
    <mergeCell ref="DN22:DO23"/>
    <mergeCell ref="DP22:DQ23"/>
    <mergeCell ref="CX22:CY23"/>
    <mergeCell ref="CZ22:DA23"/>
    <mergeCell ref="CP22:CW23"/>
    <mergeCell ref="BK22:CA23"/>
    <mergeCell ref="CB22:CI23"/>
    <mergeCell ref="CJ22:CK23"/>
    <mergeCell ref="CL22:CM23"/>
    <mergeCell ref="DB22:DC23"/>
    <mergeCell ref="DD22:DK23"/>
    <mergeCell ref="BX28:CA29"/>
    <mergeCell ref="CB28:CO29"/>
    <mergeCell ref="CP28:DC29"/>
    <mergeCell ref="DD28:DQ29"/>
    <mergeCell ref="DD24:DQ25"/>
    <mergeCell ref="CB30:CO31"/>
    <mergeCell ref="CP30:DC31"/>
    <mergeCell ref="DD30:DQ31"/>
    <mergeCell ref="G27:O28"/>
    <mergeCell ref="P27:X28"/>
    <mergeCell ref="Y27:AG28"/>
    <mergeCell ref="AH27:AP28"/>
    <mergeCell ref="BK28:BW35"/>
    <mergeCell ref="BA33:BI34"/>
    <mergeCell ref="G29:O36"/>
    <mergeCell ref="P29:X36"/>
    <mergeCell ref="Y29:AG36"/>
    <mergeCell ref="AH29:AI30"/>
    <mergeCell ref="AH31:AP32"/>
    <mergeCell ref="BA31:BI32"/>
    <mergeCell ref="AH33:AP34"/>
    <mergeCell ref="BA35:BI36"/>
    <mergeCell ref="BK36:CA37"/>
    <mergeCell ref="AJ29:AP30"/>
    <mergeCell ref="BX30:CA31"/>
    <mergeCell ref="BX34:CA35"/>
    <mergeCell ref="BX32:CA33"/>
    <mergeCell ref="DL36:DQ37"/>
    <mergeCell ref="G37:AG38"/>
    <mergeCell ref="AH37:AP38"/>
    <mergeCell ref="BA37:BI38"/>
    <mergeCell ref="BK38:CA39"/>
    <mergeCell ref="CB38:CG39"/>
    <mergeCell ref="CH38:CI39"/>
    <mergeCell ref="CJ38:CK39"/>
    <mergeCell ref="DJ38:DK39"/>
    <mergeCell ref="AH35:AP36"/>
    <mergeCell ref="DL38:DM39"/>
    <mergeCell ref="DN38:DQ39"/>
    <mergeCell ref="BA39:BI40"/>
    <mergeCell ref="CX38:CY39"/>
    <mergeCell ref="CZ38:DC39"/>
    <mergeCell ref="DD38:DI39"/>
    <mergeCell ref="DD36:DK37"/>
    <mergeCell ref="DD34:DQ35"/>
    <mergeCell ref="A40:F45"/>
    <mergeCell ref="G40:X41"/>
    <mergeCell ref="Y40:AG41"/>
    <mergeCell ref="AH40:AP41"/>
    <mergeCell ref="BK40:BN41"/>
    <mergeCell ref="BO40:BW41"/>
    <mergeCell ref="CL38:CO39"/>
    <mergeCell ref="CP38:CU39"/>
    <mergeCell ref="CV38:CW39"/>
    <mergeCell ref="A27:F38"/>
    <mergeCell ref="CB34:CO35"/>
    <mergeCell ref="CP34:DC35"/>
    <mergeCell ref="BX40:CF41"/>
    <mergeCell ref="CG40:CO41"/>
    <mergeCell ref="CP40:CZ41"/>
    <mergeCell ref="BA41:BI42"/>
    <mergeCell ref="DB41:DI42"/>
    <mergeCell ref="G42:X45"/>
    <mergeCell ref="Y42:AG45"/>
    <mergeCell ref="AH42:AP45"/>
    <mergeCell ref="CB36:CI37"/>
    <mergeCell ref="CJ36:CO37"/>
    <mergeCell ref="CP36:CW37"/>
    <mergeCell ref="CX36:DC37"/>
    <mergeCell ref="DJ41:DQ42"/>
    <mergeCell ref="CG42:CO43"/>
    <mergeCell ref="CP42:CZ43"/>
    <mergeCell ref="DB43:DI49"/>
    <mergeCell ref="DJ43:DQ45"/>
    <mergeCell ref="CG44:CO45"/>
    <mergeCell ref="CP44:CZ45"/>
    <mergeCell ref="BA45:BI46"/>
    <mergeCell ref="BK46:BN47"/>
    <mergeCell ref="BO46:BW47"/>
    <mergeCell ref="BX46:CF47"/>
    <mergeCell ref="CG46:CO47"/>
    <mergeCell ref="CP46:CZ47"/>
    <mergeCell ref="BK44:BN45"/>
    <mergeCell ref="BO44:BW45"/>
    <mergeCell ref="DJ46:DQ49"/>
    <mergeCell ref="CG48:CO49"/>
    <mergeCell ref="CP48:CZ49"/>
    <mergeCell ref="BK42:BN43"/>
    <mergeCell ref="BO42:BW43"/>
    <mergeCell ref="BX42:CF43"/>
    <mergeCell ref="BA43:BI44"/>
    <mergeCell ref="BX44:CF45"/>
    <mergeCell ref="A47:F52"/>
    <mergeCell ref="G47:X48"/>
    <mergeCell ref="Y47:AG48"/>
    <mergeCell ref="AH47:AP48"/>
    <mergeCell ref="AQ47:AY48"/>
    <mergeCell ref="BA47:BI48"/>
    <mergeCell ref="BK48:BN49"/>
    <mergeCell ref="BO48:BW49"/>
    <mergeCell ref="BX48:CF49"/>
    <mergeCell ref="G49:X52"/>
    <mergeCell ref="Y49:AG52"/>
    <mergeCell ref="AH49:AP52"/>
    <mergeCell ref="AQ49:AT50"/>
    <mergeCell ref="AU49:AV50"/>
    <mergeCell ref="AW49:AY50"/>
    <mergeCell ref="BA49:BI50"/>
    <mergeCell ref="AQ51:AY52"/>
    <mergeCell ref="BA51:BI52"/>
    <mergeCell ref="BK51:DQ52"/>
    <mergeCell ref="A53:F58"/>
    <mergeCell ref="G53:X54"/>
    <mergeCell ref="Y53:AP54"/>
    <mergeCell ref="AQ53:AY54"/>
    <mergeCell ref="BA53:BI54"/>
    <mergeCell ref="BK53:BR62"/>
    <mergeCell ref="A60:F77"/>
    <mergeCell ref="BW55:CD57"/>
    <mergeCell ref="CE55:CH57"/>
    <mergeCell ref="G66:O67"/>
    <mergeCell ref="P66:X67"/>
    <mergeCell ref="Y66:AG67"/>
    <mergeCell ref="AH66:AP67"/>
    <mergeCell ref="AQ66:AY67"/>
    <mergeCell ref="G68:O71"/>
    <mergeCell ref="BS65:BZ67"/>
    <mergeCell ref="G72:I73"/>
    <mergeCell ref="J72:O73"/>
    <mergeCell ref="P72:R73"/>
    <mergeCell ref="AQ68:AT71"/>
    <mergeCell ref="AU69:AV70"/>
    <mergeCell ref="G62:X65"/>
    <mergeCell ref="Y62:AG65"/>
    <mergeCell ref="AH62:AP65"/>
    <mergeCell ref="S72:X73"/>
    <mergeCell ref="Y72:AA73"/>
    <mergeCell ref="CO53:DB54"/>
    <mergeCell ref="DC53:DJ54"/>
    <mergeCell ref="DK53:DQ54"/>
    <mergeCell ref="G55:X58"/>
    <mergeCell ref="Y55:AP58"/>
    <mergeCell ref="AQ55:AY58"/>
    <mergeCell ref="BA55:BI56"/>
    <mergeCell ref="BS55:BV57"/>
    <mergeCell ref="DK58:DQ59"/>
    <mergeCell ref="BS53:BV54"/>
    <mergeCell ref="CI53:CN54"/>
    <mergeCell ref="BW53:CD54"/>
    <mergeCell ref="CE53:CH54"/>
    <mergeCell ref="BA57:BI58"/>
    <mergeCell ref="BS58:CD59"/>
    <mergeCell ref="CE58:CH59"/>
    <mergeCell ref="CI58:CL59"/>
    <mergeCell ref="BA59:BI60"/>
    <mergeCell ref="G60:X61"/>
    <mergeCell ref="Y60:AG61"/>
    <mergeCell ref="AH60:AP61"/>
    <mergeCell ref="AQ60:AY61"/>
    <mergeCell ref="AQ62:AY65"/>
    <mergeCell ref="CA63:CD64"/>
    <mergeCell ref="CA65:CD67"/>
    <mergeCell ref="CE65:CL67"/>
    <mergeCell ref="CY58:DJ59"/>
    <mergeCell ref="CI55:CN57"/>
    <mergeCell ref="CO55:DB57"/>
    <mergeCell ref="DC55:DJ57"/>
    <mergeCell ref="CS65:CV67"/>
    <mergeCell ref="BA65:BI66"/>
    <mergeCell ref="CM60:CX62"/>
    <mergeCell ref="CY60:DJ62"/>
    <mergeCell ref="CE60:CH62"/>
    <mergeCell ref="CI60:CL62"/>
    <mergeCell ref="DK60:DN61"/>
    <mergeCell ref="BA61:BI62"/>
    <mergeCell ref="DK62:DN64"/>
    <mergeCell ref="CW65:CX67"/>
    <mergeCell ref="BA63:BI64"/>
    <mergeCell ref="BK63:BR67"/>
    <mergeCell ref="BS63:BZ64"/>
    <mergeCell ref="CY65:DJ67"/>
    <mergeCell ref="DK65:DN67"/>
    <mergeCell ref="BA67:BI68"/>
    <mergeCell ref="CM65:CR67"/>
    <mergeCell ref="BS60:CD62"/>
    <mergeCell ref="BS68:BZ69"/>
    <mergeCell ref="CA68:CH69"/>
    <mergeCell ref="CI68:CP72"/>
    <mergeCell ref="DK55:DQ57"/>
    <mergeCell ref="CE63:CL64"/>
    <mergeCell ref="CM63:CR64"/>
    <mergeCell ref="CS63:CX64"/>
    <mergeCell ref="CY63:DJ64"/>
    <mergeCell ref="DO60:DQ61"/>
    <mergeCell ref="DO62:DQ64"/>
    <mergeCell ref="DO65:DQ67"/>
    <mergeCell ref="CM58:CX59"/>
    <mergeCell ref="AB72:AG73"/>
    <mergeCell ref="P68:X71"/>
    <mergeCell ref="Y68:AG71"/>
    <mergeCell ref="AH68:AP71"/>
    <mergeCell ref="AH74:AY77"/>
    <mergeCell ref="BA74:CX75"/>
    <mergeCell ref="BE76:BK77"/>
    <mergeCell ref="BL76:CC77"/>
    <mergeCell ref="CD76:CJ77"/>
    <mergeCell ref="CK76:CQ77"/>
    <mergeCell ref="CR76:CX77"/>
    <mergeCell ref="CQ68:DQ69"/>
    <mergeCell ref="BA69:BI70"/>
    <mergeCell ref="BS70:BZ72"/>
    <mergeCell ref="CA70:CH72"/>
    <mergeCell ref="CQ70:CV72"/>
    <mergeCell ref="CW70:DA72"/>
    <mergeCell ref="AW68:AY71"/>
    <mergeCell ref="BK68:BR72"/>
    <mergeCell ref="AH72:AY73"/>
    <mergeCell ref="DB70:DF72"/>
    <mergeCell ref="DG70:DL72"/>
    <mergeCell ref="DM70:DQ72"/>
    <mergeCell ref="BA71:BI72"/>
    <mergeCell ref="CY76:DD77"/>
    <mergeCell ref="DC78:DD81"/>
    <mergeCell ref="CY74:DQ75"/>
    <mergeCell ref="G76:I77"/>
    <mergeCell ref="J76:O77"/>
    <mergeCell ref="P76:R77"/>
    <mergeCell ref="S76:X77"/>
    <mergeCell ref="Y76:AA77"/>
    <mergeCell ref="AB76:AG77"/>
    <mergeCell ref="BA76:BD77"/>
    <mergeCell ref="CK78:CN81"/>
    <mergeCell ref="CO78:CQ81"/>
    <mergeCell ref="CR78:CX81"/>
    <mergeCell ref="CY78:DB81"/>
    <mergeCell ref="G74:I75"/>
    <mergeCell ref="J74:O75"/>
    <mergeCell ref="P74:R75"/>
    <mergeCell ref="S74:X75"/>
    <mergeCell ref="Y74:AA75"/>
    <mergeCell ref="AB74:AG75"/>
    <mergeCell ref="DK76:DQ77"/>
    <mergeCell ref="DK78:DQ81"/>
    <mergeCell ref="P85:X86"/>
    <mergeCell ref="Y85:AC86"/>
    <mergeCell ref="AD85:AG86"/>
    <mergeCell ref="AH85:AP86"/>
    <mergeCell ref="DE76:DJ77"/>
    <mergeCell ref="BA78:BD81"/>
    <mergeCell ref="CY86:DB89"/>
    <mergeCell ref="DC86:DD89"/>
    <mergeCell ref="DE86:DH89"/>
    <mergeCell ref="DE78:DH81"/>
    <mergeCell ref="DI78:DJ81"/>
    <mergeCell ref="CD78:CJ81"/>
    <mergeCell ref="CK86:CN89"/>
    <mergeCell ref="CO82:CQ85"/>
    <mergeCell ref="CR82:CX85"/>
    <mergeCell ref="DI86:DJ89"/>
    <mergeCell ref="AQ85:AY86"/>
    <mergeCell ref="BA86:BD89"/>
    <mergeCell ref="BE86:BK89"/>
    <mergeCell ref="BL86:CC89"/>
    <mergeCell ref="CD86:CJ89"/>
    <mergeCell ref="DE82:DH85"/>
    <mergeCell ref="DI82:DJ85"/>
    <mergeCell ref="CY82:DB85"/>
    <mergeCell ref="DK86:DQ89"/>
    <mergeCell ref="CR86:CX89"/>
    <mergeCell ref="A79:F84"/>
    <mergeCell ref="G79:O84"/>
    <mergeCell ref="P79:X80"/>
    <mergeCell ref="Y79:AY80"/>
    <mergeCell ref="P81:X84"/>
    <mergeCell ref="Y81:AY84"/>
    <mergeCell ref="A85:F90"/>
    <mergeCell ref="G85:O90"/>
    <mergeCell ref="BE78:BK81"/>
    <mergeCell ref="BL78:CC81"/>
    <mergeCell ref="DC82:DD85"/>
    <mergeCell ref="BA82:BD85"/>
    <mergeCell ref="BE82:BK85"/>
    <mergeCell ref="BL82:CC85"/>
    <mergeCell ref="CD82:CJ85"/>
    <mergeCell ref="CK82:CN85"/>
    <mergeCell ref="P87:X90"/>
    <mergeCell ref="Y87:AC90"/>
    <mergeCell ref="AD87:AG90"/>
    <mergeCell ref="AH87:AP90"/>
    <mergeCell ref="AQ87:AY90"/>
    <mergeCell ref="CO86:CQ89"/>
    <mergeCell ref="DK82:DQ85"/>
    <mergeCell ref="DH91:DL92"/>
    <mergeCell ref="DM91:DQ92"/>
    <mergeCell ref="G93:X96"/>
    <mergeCell ref="Y93:AG96"/>
    <mergeCell ref="AH93:AP96"/>
    <mergeCell ref="AQ93:AY96"/>
    <mergeCell ref="BA93:BM96"/>
    <mergeCell ref="BN93:BY96"/>
    <mergeCell ref="BZ93:CG96"/>
    <mergeCell ref="CH93:CO96"/>
    <mergeCell ref="BN91:BY92"/>
    <mergeCell ref="BZ91:CG92"/>
    <mergeCell ref="CH91:CO92"/>
    <mergeCell ref="CP91:CT92"/>
    <mergeCell ref="CU91:DB92"/>
    <mergeCell ref="CP93:CT96"/>
    <mergeCell ref="CU93:DB96"/>
    <mergeCell ref="DC91:DG92"/>
    <mergeCell ref="G91:X92"/>
    <mergeCell ref="Y91:AG92"/>
    <mergeCell ref="AH91:AP92"/>
    <mergeCell ref="AQ91:AY92"/>
    <mergeCell ref="BA91:BM92"/>
    <mergeCell ref="DC93:DG96"/>
    <mergeCell ref="DH93:DL96"/>
    <mergeCell ref="DM93:DQ96"/>
    <mergeCell ref="G97:O98"/>
    <mergeCell ref="P97:X98"/>
    <mergeCell ref="Y97:AG98"/>
    <mergeCell ref="AH97:AP98"/>
    <mergeCell ref="CN97:CW98"/>
    <mergeCell ref="CX97:DB98"/>
    <mergeCell ref="DC97:DL98"/>
    <mergeCell ref="DM97:DQ98"/>
    <mergeCell ref="AR98:BQ100"/>
    <mergeCell ref="BS98:CL99"/>
    <mergeCell ref="G99:O102"/>
    <mergeCell ref="P99:X102"/>
    <mergeCell ref="Y99:AG102"/>
    <mergeCell ref="AH99:AP102"/>
    <mergeCell ref="CN99:CW102"/>
    <mergeCell ref="BH101:BI102"/>
    <mergeCell ref="BJ101:BK102"/>
    <mergeCell ref="BL101:BM102"/>
    <mergeCell ref="CX99:DB102"/>
    <mergeCell ref="DC99:DL102"/>
    <mergeCell ref="DM99:DQ102"/>
    <mergeCell ref="A103:F108"/>
    <mergeCell ref="G103:X104"/>
    <mergeCell ref="Y103:AG104"/>
    <mergeCell ref="AH103:AP104"/>
    <mergeCell ref="AR103:AW104"/>
    <mergeCell ref="AX103:AY104"/>
    <mergeCell ref="AZ103:BA104"/>
    <mergeCell ref="BB103:BC104"/>
    <mergeCell ref="A91:F102"/>
    <mergeCell ref="AZ107:BA108"/>
    <mergeCell ref="BB107:BC108"/>
    <mergeCell ref="AR101:AW102"/>
    <mergeCell ref="AX101:AY102"/>
    <mergeCell ref="AZ101:BA102"/>
    <mergeCell ref="BB101:BC102"/>
    <mergeCell ref="G105:X108"/>
    <mergeCell ref="Y105:AG108"/>
    <mergeCell ref="AH105:AP108"/>
    <mergeCell ref="BD101:BE102"/>
    <mergeCell ref="BF101:BG102"/>
    <mergeCell ref="BN101:BO102"/>
    <mergeCell ref="BP101:BQ102"/>
    <mergeCell ref="BP103:BQ104"/>
    <mergeCell ref="BD107:BE108"/>
    <mergeCell ref="BF107:BG108"/>
    <mergeCell ref="BH107:BI108"/>
    <mergeCell ref="BD105:BE106"/>
    <mergeCell ref="BF105:BG106"/>
    <mergeCell ref="BP107:BQ108"/>
    <mergeCell ref="BP105:BQ106"/>
    <mergeCell ref="BD103:BE104"/>
    <mergeCell ref="BF103:BG104"/>
    <mergeCell ref="BH103:BI104"/>
    <mergeCell ref="BJ103:BK104"/>
    <mergeCell ref="BL103:BM104"/>
    <mergeCell ref="BN103:BO104"/>
    <mergeCell ref="BJ107:BK108"/>
    <mergeCell ref="BL107:BM108"/>
    <mergeCell ref="BN107:BO108"/>
    <mergeCell ref="DC105:DL108"/>
    <mergeCell ref="DM105:DQ108"/>
    <mergeCell ref="AR107:AW108"/>
    <mergeCell ref="AX107:AY108"/>
    <mergeCell ref="BH105:BI106"/>
    <mergeCell ref="BJ105:BK106"/>
    <mergeCell ref="BL105:BM106"/>
    <mergeCell ref="BN105:BO106"/>
    <mergeCell ref="DC103:DL104"/>
    <mergeCell ref="DM103:DQ104"/>
    <mergeCell ref="AR105:AW106"/>
    <mergeCell ref="AX105:AY106"/>
    <mergeCell ref="AZ105:BA106"/>
    <mergeCell ref="BB105:BC106"/>
    <mergeCell ref="BS100:CL108"/>
  </mergeCells>
  <phoneticPr fontId="23"/>
  <printOptions horizontalCentered="1" verticalCentered="1"/>
  <pageMargins left="0.15748031496062992" right="0.15748031496062992" top="0.15748031496062992" bottom="0" header="0" footer="0"/>
  <pageSetup paperSize="9" scale="55" orientation="landscape" r:id="rId1"/>
  <headerFooter alignWithMargins="0">
    <oddFooter>&amp;L一般　取扱注意　社内限り　配電部　2012.9.25&amp;RO:\需設Ｔ\【業務改善】\原紙(記入省略版).xls</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2:O82"/>
  <sheetViews>
    <sheetView showGridLines="0" workbookViewId="0">
      <selection activeCell="O4" sqref="O4"/>
    </sheetView>
  </sheetViews>
  <sheetFormatPr defaultRowHeight="13.5"/>
  <cols>
    <col min="1" max="1" width="3.625" customWidth="1"/>
    <col min="2" max="2" width="9" style="41" customWidth="1"/>
  </cols>
  <sheetData>
    <row r="2" spans="2:15" ht="21">
      <c r="B2" s="140" t="s">
        <v>268</v>
      </c>
    </row>
    <row r="4" spans="2:15">
      <c r="B4" s="41" t="s">
        <v>503</v>
      </c>
      <c r="O4" s="63" t="s">
        <v>538</v>
      </c>
    </row>
    <row r="38" spans="2:2">
      <c r="B38" s="62"/>
    </row>
    <row r="40" spans="2:2">
      <c r="B40" s="63"/>
    </row>
    <row r="74" spans="2:8">
      <c r="B74" s="41" t="s">
        <v>251</v>
      </c>
    </row>
    <row r="75" spans="2:8">
      <c r="B75" s="429" t="s">
        <v>252</v>
      </c>
      <c r="C75" s="429"/>
      <c r="D75" s="429"/>
      <c r="E75" s="429"/>
      <c r="F75" s="429"/>
      <c r="G75" s="429"/>
      <c r="H75" s="429"/>
    </row>
    <row r="76" spans="2:8">
      <c r="B76" s="41" t="s">
        <v>253</v>
      </c>
    </row>
    <row r="78" spans="2:8">
      <c r="B78" s="62" t="s">
        <v>134</v>
      </c>
      <c r="E78" s="65"/>
      <c r="G78" s="139" t="b">
        <v>0</v>
      </c>
    </row>
    <row r="79" spans="2:8">
      <c r="B79" s="62"/>
    </row>
    <row r="80" spans="2:8">
      <c r="B80" s="62" t="str">
        <f>IF(G78=TRUE,"下記のリンクより入力シートへお進みください。","")</f>
        <v/>
      </c>
    </row>
    <row r="82" spans="2:2">
      <c r="B82" s="63" t="str">
        <f>IF(G78=TRUE,"入力シートへ","")</f>
        <v/>
      </c>
    </row>
  </sheetData>
  <sheetProtection password="8002" sheet="1" objects="1" scenarios="1"/>
  <mergeCells count="1">
    <mergeCell ref="B75:H75"/>
  </mergeCells>
  <phoneticPr fontId="23"/>
  <hyperlinks>
    <hyperlink ref="B82" location="③.入力シート!A1" display="③.入力シート!A1"/>
    <hyperlink ref="B75" r:id="rId1"/>
    <hyperlink ref="O4" location="①.表紙!A1" display="表紙シートへ"/>
  </hyperlinks>
  <pageMargins left="0.25" right="0.25" top="0.75" bottom="0.75" header="0.3" footer="0.3"/>
  <pageSetup paperSize="8"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4</xdr:col>
                    <xdr:colOff>457200</xdr:colOff>
                    <xdr:row>76</xdr:row>
                    <xdr:rowOff>9525</xdr:rowOff>
                  </from>
                  <to>
                    <xdr:col>5</xdr:col>
                    <xdr:colOff>390525</xdr:colOff>
                    <xdr:row>79</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W149"/>
  <sheetViews>
    <sheetView showGridLines="0" zoomScaleNormal="100" workbookViewId="0">
      <selection activeCell="H11" sqref="H11:K11"/>
    </sheetView>
  </sheetViews>
  <sheetFormatPr defaultRowHeight="13.5"/>
  <cols>
    <col min="1" max="1" width="2.625" customWidth="1"/>
    <col min="7" max="7" width="2.625" customWidth="1"/>
    <col min="8" max="8" width="15.375" bestFit="1" customWidth="1"/>
    <col min="12" max="12" width="5.625" customWidth="1"/>
    <col min="13" max="14" width="2.625" customWidth="1"/>
    <col min="15" max="15" width="58.625" customWidth="1"/>
    <col min="16" max="16" width="3.625" customWidth="1"/>
    <col min="17" max="17" width="13" bestFit="1" customWidth="1"/>
    <col min="18" max="19" width="9" customWidth="1"/>
    <col min="20" max="20" width="17.75" style="258" customWidth="1"/>
    <col min="21" max="21" width="17.75" customWidth="1"/>
    <col min="22" max="22" width="11.625" customWidth="1"/>
    <col min="23" max="23" width="11" customWidth="1"/>
    <col min="24" max="28" width="9" customWidth="1"/>
    <col min="29" max="29" width="9" style="5" customWidth="1"/>
    <col min="30" max="30" width="9" customWidth="1"/>
    <col min="31" max="31" width="13" customWidth="1"/>
    <col min="32" max="32" width="18.75" customWidth="1"/>
    <col min="33" max="33" width="17.875" bestFit="1" customWidth="1"/>
    <col min="34" max="34" width="17.875" customWidth="1"/>
    <col min="35" max="37" width="9" customWidth="1"/>
    <col min="38" max="38" width="22.625" bestFit="1" customWidth="1"/>
    <col min="39" max="39" width="9" customWidth="1"/>
    <col min="40" max="40" width="13.125" bestFit="1" customWidth="1"/>
    <col min="41" max="43" width="9" customWidth="1"/>
    <col min="44" max="44" width="18.125" customWidth="1"/>
    <col min="45" max="45" width="25.5" customWidth="1"/>
    <col min="46" max="46" width="41.625" customWidth="1"/>
    <col min="47" max="47" width="15" customWidth="1"/>
    <col min="48" max="48" width="17.25" bestFit="1" customWidth="1"/>
  </cols>
  <sheetData>
    <row r="1" spans="1:49">
      <c r="A1" s="1"/>
      <c r="B1" s="1"/>
      <c r="C1" s="1"/>
      <c r="D1" s="1"/>
      <c r="E1" s="1"/>
      <c r="F1" s="1"/>
      <c r="G1" s="1"/>
      <c r="H1" s="1"/>
      <c r="I1" s="1"/>
      <c r="J1" s="1"/>
      <c r="K1" s="1"/>
      <c r="L1" s="1"/>
      <c r="M1" s="1"/>
      <c r="N1" s="1"/>
      <c r="O1" s="1"/>
      <c r="P1" s="1"/>
      <c r="T1" s="255" t="s">
        <v>29</v>
      </c>
      <c r="U1" s="56" t="s">
        <v>382</v>
      </c>
      <c r="V1" s="56" t="s">
        <v>15</v>
      </c>
      <c r="W1" s="56" t="s">
        <v>16</v>
      </c>
      <c r="X1" s="56" t="s">
        <v>17</v>
      </c>
      <c r="Y1" s="56"/>
      <c r="Z1" s="56" t="s">
        <v>8</v>
      </c>
      <c r="AA1" s="56" t="s">
        <v>20</v>
      </c>
      <c r="AB1" s="56" t="s">
        <v>24</v>
      </c>
      <c r="AC1" s="59" t="s">
        <v>65</v>
      </c>
      <c r="AD1" s="56" t="s">
        <v>66</v>
      </c>
      <c r="AE1" s="56" t="s">
        <v>28</v>
      </c>
      <c r="AF1" s="56" t="s">
        <v>30</v>
      </c>
      <c r="AG1" s="56" t="s">
        <v>31</v>
      </c>
      <c r="AH1" s="56" t="s">
        <v>435</v>
      </c>
      <c r="AI1" s="56" t="s">
        <v>79</v>
      </c>
      <c r="AJ1" s="56" t="s">
        <v>34</v>
      </c>
      <c r="AK1" s="56" t="s">
        <v>130</v>
      </c>
      <c r="AL1" s="56" t="s">
        <v>178</v>
      </c>
      <c r="AM1" s="56" t="s">
        <v>36</v>
      </c>
      <c r="AN1" s="56" t="s">
        <v>283</v>
      </c>
      <c r="AO1" s="56" t="s">
        <v>167</v>
      </c>
      <c r="AP1" s="56" t="s">
        <v>166</v>
      </c>
      <c r="AQ1" s="56" t="s">
        <v>154</v>
      </c>
      <c r="AR1" s="56" t="s">
        <v>157</v>
      </c>
      <c r="AS1" s="60" t="s">
        <v>168</v>
      </c>
      <c r="AT1" s="60" t="s">
        <v>173</v>
      </c>
      <c r="AU1" s="61" t="s">
        <v>196</v>
      </c>
      <c r="AV1" s="60" t="s">
        <v>469</v>
      </c>
      <c r="AW1" s="60" t="s">
        <v>549</v>
      </c>
    </row>
    <row r="2" spans="1:49">
      <c r="A2" s="1"/>
      <c r="B2" s="1"/>
      <c r="C2" s="1"/>
      <c r="D2" s="1"/>
      <c r="E2" s="1"/>
      <c r="F2" s="1"/>
      <c r="G2" s="1"/>
      <c r="H2" s="1"/>
      <c r="I2" s="1"/>
      <c r="J2" s="1"/>
      <c r="K2" s="1"/>
      <c r="L2" s="1"/>
      <c r="M2" s="1"/>
      <c r="N2" s="1"/>
      <c r="O2" s="63" t="s">
        <v>538</v>
      </c>
      <c r="P2" s="63"/>
      <c r="Q2" s="56" t="s">
        <v>122</v>
      </c>
      <c r="R2" s="56">
        <f>H97</f>
        <v>0</v>
      </c>
      <c r="T2" s="256"/>
      <c r="U2" s="209"/>
      <c r="V2" s="58"/>
      <c r="W2" s="58"/>
      <c r="X2" s="58"/>
      <c r="Y2" s="58"/>
      <c r="Z2" s="56"/>
      <c r="AA2" s="56"/>
      <c r="AB2" s="58"/>
      <c r="AC2" s="59"/>
      <c r="AD2" s="56"/>
      <c r="AE2" s="58"/>
      <c r="AF2" s="58"/>
      <c r="AG2" s="58"/>
      <c r="AH2" s="58"/>
      <c r="AI2" s="56"/>
      <c r="AJ2" s="56"/>
      <c r="AK2" s="58"/>
      <c r="AL2" s="58"/>
      <c r="AM2" s="56"/>
      <c r="AN2" s="58"/>
      <c r="AO2" s="58"/>
      <c r="AP2" s="56"/>
      <c r="AQ2" s="58"/>
      <c r="AR2" s="56"/>
      <c r="AS2" s="58"/>
      <c r="AT2" s="56"/>
      <c r="AU2" s="228">
        <f ca="1">NOW()</f>
        <v>43697.743311458333</v>
      </c>
      <c r="AV2" s="56"/>
      <c r="AW2" s="56"/>
    </row>
    <row r="3" spans="1:49">
      <c r="A3" s="1"/>
      <c r="B3" s="1"/>
      <c r="C3" s="1"/>
      <c r="D3" s="1"/>
      <c r="E3" s="1"/>
      <c r="F3" s="1"/>
      <c r="G3" s="1"/>
      <c r="H3" s="1"/>
      <c r="I3" s="1"/>
      <c r="J3" s="1"/>
      <c r="K3" s="1"/>
      <c r="L3" s="1"/>
      <c r="M3" s="1"/>
      <c r="N3" s="1"/>
      <c r="O3" s="1"/>
      <c r="P3" s="1"/>
      <c r="Q3" s="56" t="s">
        <v>127</v>
      </c>
      <c r="R3" s="56">
        <f>H99</f>
        <v>0</v>
      </c>
      <c r="T3" s="257" t="s">
        <v>554</v>
      </c>
      <c r="U3" s="56">
        <v>22</v>
      </c>
      <c r="V3" s="210" t="s">
        <v>56</v>
      </c>
      <c r="W3" s="58" t="s">
        <v>57</v>
      </c>
      <c r="X3" s="58" t="s">
        <v>144</v>
      </c>
      <c r="Y3" s="58">
        <v>10</v>
      </c>
      <c r="Z3" s="56">
        <v>20</v>
      </c>
      <c r="AA3" s="56">
        <v>0</v>
      </c>
      <c r="AB3" s="58" t="s">
        <v>62</v>
      </c>
      <c r="AC3" s="59">
        <v>10.6</v>
      </c>
      <c r="AD3" s="56">
        <v>6</v>
      </c>
      <c r="AE3" s="58" t="s">
        <v>67</v>
      </c>
      <c r="AF3" s="58" t="s">
        <v>70</v>
      </c>
      <c r="AG3" s="58" t="s">
        <v>434</v>
      </c>
      <c r="AH3" s="58" t="s">
        <v>436</v>
      </c>
      <c r="AI3" s="56">
        <v>1</v>
      </c>
      <c r="AJ3" s="56" t="s">
        <v>82</v>
      </c>
      <c r="AK3" s="58" t="s">
        <v>568</v>
      </c>
      <c r="AL3" s="58" t="s">
        <v>569</v>
      </c>
      <c r="AM3" s="56">
        <v>5</v>
      </c>
      <c r="AN3" s="58" t="s">
        <v>284</v>
      </c>
      <c r="AO3" s="58" t="s">
        <v>52</v>
      </c>
      <c r="AP3" s="56">
        <v>1</v>
      </c>
      <c r="AQ3" s="58" t="s">
        <v>155</v>
      </c>
      <c r="AR3" s="56" t="s">
        <v>158</v>
      </c>
      <c r="AS3" s="61" t="s">
        <v>169</v>
      </c>
      <c r="AT3" s="60" t="s">
        <v>174</v>
      </c>
      <c r="AV3" s="56">
        <v>12.5</v>
      </c>
      <c r="AW3" s="60" t="s">
        <v>550</v>
      </c>
    </row>
    <row r="4" spans="1:49" ht="15" customHeight="1">
      <c r="A4" s="1"/>
      <c r="B4" s="1"/>
      <c r="C4" s="1"/>
      <c r="D4" s="1"/>
      <c r="E4" s="1"/>
      <c r="F4" s="1"/>
      <c r="G4" s="1"/>
      <c r="H4" s="1"/>
      <c r="I4" s="1"/>
      <c r="J4" s="1"/>
      <c r="K4" s="1"/>
      <c r="L4" s="1"/>
      <c r="M4" s="1"/>
      <c r="N4" s="1"/>
      <c r="O4" s="1"/>
      <c r="P4" s="1"/>
      <c r="Q4" s="56" t="s">
        <v>128</v>
      </c>
      <c r="R4" s="56">
        <f>MIN(R2,R3)</f>
        <v>0</v>
      </c>
      <c r="T4" s="257" t="s">
        <v>555</v>
      </c>
      <c r="U4" s="56">
        <v>38</v>
      </c>
      <c r="V4" s="210" t="s">
        <v>1181</v>
      </c>
      <c r="W4" s="58" t="s">
        <v>59</v>
      </c>
      <c r="X4" s="58" t="s">
        <v>145</v>
      </c>
      <c r="Y4" s="58">
        <v>20</v>
      </c>
      <c r="Z4" s="56">
        <v>30</v>
      </c>
      <c r="AA4" s="56">
        <v>20</v>
      </c>
      <c r="AB4" s="58" t="s">
        <v>63</v>
      </c>
      <c r="AC4" s="59">
        <v>16</v>
      </c>
      <c r="AD4" s="56">
        <v>13</v>
      </c>
      <c r="AE4" s="58" t="s">
        <v>68</v>
      </c>
      <c r="AF4" s="58" t="s">
        <v>57</v>
      </c>
      <c r="AG4" s="58" t="s">
        <v>75</v>
      </c>
      <c r="AH4" s="58" t="s">
        <v>77</v>
      </c>
      <c r="AI4" s="56">
        <v>2</v>
      </c>
      <c r="AJ4" s="56" t="s">
        <v>83</v>
      </c>
      <c r="AK4" s="58" t="s">
        <v>131</v>
      </c>
      <c r="AL4" s="58" t="s">
        <v>570</v>
      </c>
      <c r="AM4" s="56">
        <v>10</v>
      </c>
      <c r="AN4" s="58" t="s">
        <v>285</v>
      </c>
      <c r="AO4" s="58" t="s">
        <v>64</v>
      </c>
      <c r="AP4" s="56">
        <v>2</v>
      </c>
      <c r="AQ4" s="58" t="s">
        <v>156</v>
      </c>
      <c r="AR4" s="56" t="s">
        <v>159</v>
      </c>
      <c r="AS4" s="61" t="s">
        <v>170</v>
      </c>
      <c r="AT4" s="60" t="s">
        <v>292</v>
      </c>
      <c r="AV4" s="56">
        <v>8</v>
      </c>
    </row>
    <row r="5" spans="1:49">
      <c r="A5" s="1"/>
      <c r="B5" s="1"/>
      <c r="C5" s="1"/>
      <c r="D5" s="1"/>
      <c r="E5" s="1"/>
      <c r="F5" s="1"/>
      <c r="G5" s="1"/>
      <c r="H5" s="1"/>
      <c r="I5" s="1"/>
      <c r="J5" s="1"/>
      <c r="K5" s="1"/>
      <c r="L5" s="1"/>
      <c r="M5" s="1"/>
      <c r="N5" s="1"/>
      <c r="O5" s="1"/>
      <c r="P5" s="1"/>
      <c r="Q5" s="56" t="s">
        <v>126</v>
      </c>
      <c r="R5" s="57">
        <f>IF(H59&lt;=50,H59*0.8,IF(H59&lt;=100,H59*0.7+5,IF(H59&lt;=300,H59*0.6+15,IF(H59&lt;=600,H59*0.5+45,H59*0.4+105))))</f>
        <v>0</v>
      </c>
      <c r="T5" s="257" t="s">
        <v>558</v>
      </c>
      <c r="U5" s="56">
        <v>60</v>
      </c>
      <c r="V5" s="210" t="s">
        <v>46</v>
      </c>
      <c r="W5" s="58" t="s">
        <v>429</v>
      </c>
      <c r="X5" s="58" t="s">
        <v>146</v>
      </c>
      <c r="Y5" s="58">
        <v>30</v>
      </c>
      <c r="Z5" s="56">
        <v>40</v>
      </c>
      <c r="AA5" s="56">
        <v>30</v>
      </c>
      <c r="AB5" s="58" t="s">
        <v>60</v>
      </c>
      <c r="AC5" s="59">
        <v>21.3</v>
      </c>
      <c r="AD5" s="56"/>
      <c r="AE5" s="58" t="s">
        <v>69</v>
      </c>
      <c r="AF5" s="58" t="s">
        <v>71</v>
      </c>
      <c r="AG5" s="58" t="s">
        <v>85</v>
      </c>
      <c r="AH5" s="58" t="s">
        <v>1037</v>
      </c>
      <c r="AI5" s="56">
        <v>3</v>
      </c>
      <c r="AL5" s="58" t="s">
        <v>572</v>
      </c>
      <c r="AM5" s="56">
        <v>15</v>
      </c>
      <c r="AN5" s="60" t="s">
        <v>286</v>
      </c>
      <c r="AO5" s="60" t="s">
        <v>501</v>
      </c>
      <c r="AP5" s="56">
        <v>3</v>
      </c>
      <c r="AR5" s="56" t="s">
        <v>160</v>
      </c>
      <c r="AS5" s="61" t="s">
        <v>171</v>
      </c>
      <c r="AT5" s="60" t="s">
        <v>293</v>
      </c>
    </row>
    <row r="6" spans="1:49" ht="14.25" customHeight="1">
      <c r="A6" s="1"/>
      <c r="B6" s="1"/>
      <c r="C6" s="1"/>
      <c r="D6" s="1"/>
      <c r="E6" s="1"/>
      <c r="F6" s="1"/>
      <c r="G6" s="1"/>
      <c r="H6" s="1"/>
      <c r="I6" s="1"/>
      <c r="J6" s="1"/>
      <c r="K6" s="1"/>
      <c r="L6" s="1"/>
      <c r="M6" s="1"/>
      <c r="N6" s="1"/>
      <c r="O6" s="1"/>
      <c r="P6" s="1"/>
      <c r="Q6" s="56" t="s">
        <v>129</v>
      </c>
      <c r="R6" s="56">
        <f>MAX(R4,R5)</f>
        <v>0</v>
      </c>
      <c r="T6" s="257" t="s">
        <v>559</v>
      </c>
      <c r="U6" s="56">
        <v>100</v>
      </c>
      <c r="W6" s="58" t="s">
        <v>46</v>
      </c>
      <c r="X6" s="58" t="s">
        <v>147</v>
      </c>
      <c r="Y6" s="58">
        <v>40</v>
      </c>
      <c r="Z6" s="56">
        <v>50</v>
      </c>
      <c r="AA6" s="56">
        <v>50</v>
      </c>
      <c r="AC6" s="59">
        <v>26.6</v>
      </c>
      <c r="AF6" s="58" t="s">
        <v>72</v>
      </c>
      <c r="AG6" s="58" t="s">
        <v>76</v>
      </c>
      <c r="AH6" s="58" t="s">
        <v>1039</v>
      </c>
      <c r="AI6" s="56">
        <v>4</v>
      </c>
      <c r="AL6" s="60"/>
      <c r="AM6" s="56">
        <v>20</v>
      </c>
      <c r="AN6" s="60" t="s">
        <v>287</v>
      </c>
      <c r="AP6" s="56">
        <v>4</v>
      </c>
      <c r="AR6" s="56" t="s">
        <v>161</v>
      </c>
      <c r="AS6" s="61" t="s">
        <v>172</v>
      </c>
      <c r="AT6" s="60" t="s">
        <v>294</v>
      </c>
    </row>
    <row r="7" spans="1:49" ht="13.5" customHeight="1">
      <c r="A7" s="1"/>
      <c r="B7" s="1"/>
      <c r="C7" s="1"/>
      <c r="D7" s="1"/>
      <c r="E7" s="1"/>
      <c r="F7" s="1"/>
      <c r="G7" s="1"/>
      <c r="H7" s="1"/>
      <c r="I7" s="1"/>
      <c r="J7" s="1"/>
      <c r="K7" s="1"/>
      <c r="L7" s="1"/>
      <c r="M7" s="1"/>
      <c r="N7" s="1"/>
      <c r="O7" s="1"/>
      <c r="P7" s="1"/>
      <c r="T7" s="257" t="s">
        <v>556</v>
      </c>
      <c r="U7" s="56">
        <v>150</v>
      </c>
      <c r="W7" s="58"/>
      <c r="X7" s="58" t="s">
        <v>148</v>
      </c>
      <c r="Y7" s="58">
        <v>50</v>
      </c>
      <c r="Z7" s="56">
        <v>60</v>
      </c>
      <c r="AA7" s="56">
        <v>75</v>
      </c>
      <c r="AC7" s="59">
        <v>31.9</v>
      </c>
      <c r="AF7" s="58" t="s">
        <v>73</v>
      </c>
      <c r="AG7" s="58" t="s">
        <v>77</v>
      </c>
      <c r="AH7" s="58" t="s">
        <v>1040</v>
      </c>
      <c r="AI7" s="56">
        <v>5</v>
      </c>
      <c r="AL7" s="56"/>
      <c r="AM7" s="56">
        <v>25</v>
      </c>
      <c r="AN7" s="51"/>
      <c r="AP7" s="56">
        <v>5</v>
      </c>
      <c r="AR7" s="58" t="s">
        <v>162</v>
      </c>
      <c r="AS7" s="56" t="s">
        <v>363</v>
      </c>
      <c r="AT7" s="60" t="s">
        <v>295</v>
      </c>
    </row>
    <row r="8" spans="1:49" ht="13.5" customHeight="1">
      <c r="A8" s="1"/>
      <c r="C8" s="53" t="str">
        <f>IF(②.自家用受電設備の工事に関するお願い!G78=TRUE,"","自家用受電設備の工事に関するお願いをご確認ください。")</f>
        <v>自家用受電設備の工事に関するお願いをご確認ください。</v>
      </c>
      <c r="M8" s="1"/>
      <c r="N8" s="1"/>
      <c r="O8" s="246" t="s">
        <v>502</v>
      </c>
      <c r="P8" s="1"/>
      <c r="Q8" t="s">
        <v>493</v>
      </c>
      <c r="T8" s="257" t="s">
        <v>557</v>
      </c>
      <c r="U8" s="56">
        <v>200</v>
      </c>
      <c r="X8" s="58" t="s">
        <v>149</v>
      </c>
      <c r="Y8" s="58">
        <v>60</v>
      </c>
      <c r="Z8" s="56">
        <v>75</v>
      </c>
      <c r="AA8" s="56">
        <v>100</v>
      </c>
      <c r="AC8" s="59">
        <v>53.2</v>
      </c>
      <c r="AF8" s="58" t="s">
        <v>74</v>
      </c>
      <c r="AG8" s="58" t="s">
        <v>78</v>
      </c>
      <c r="AH8" s="58" t="s">
        <v>1041</v>
      </c>
      <c r="AI8" s="56">
        <v>6</v>
      </c>
      <c r="AM8" s="56">
        <v>30</v>
      </c>
      <c r="AN8" s="51"/>
      <c r="AP8" s="56">
        <v>6</v>
      </c>
      <c r="AR8" s="58" t="s">
        <v>163</v>
      </c>
      <c r="AS8" s="56" t="s">
        <v>364</v>
      </c>
      <c r="AT8" s="60" t="s">
        <v>296</v>
      </c>
    </row>
    <row r="9" spans="1:49" ht="13.5" customHeight="1">
      <c r="M9" s="1"/>
      <c r="N9" s="1"/>
      <c r="O9" s="1"/>
      <c r="P9" s="1"/>
      <c r="Q9" s="56" t="s">
        <v>485</v>
      </c>
      <c r="R9" s="56" t="str">
        <f>IF(ISERROR(SEARCH("ＰＡＳ",H21,1)),"",1)</f>
        <v/>
      </c>
      <c r="T9" s="257" t="s">
        <v>560</v>
      </c>
      <c r="U9" s="56"/>
      <c r="X9" s="58" t="s">
        <v>150</v>
      </c>
      <c r="Y9" s="58">
        <v>75</v>
      </c>
      <c r="Z9" s="56">
        <v>100</v>
      </c>
      <c r="AA9" s="56">
        <v>150</v>
      </c>
      <c r="AC9" s="59">
        <v>79.8</v>
      </c>
      <c r="AG9" s="58" t="s">
        <v>46</v>
      </c>
      <c r="AH9" s="301" t="s">
        <v>1042</v>
      </c>
      <c r="AI9" s="56">
        <v>7</v>
      </c>
      <c r="AM9" s="56">
        <v>35</v>
      </c>
      <c r="AN9" s="51"/>
      <c r="AP9" s="56">
        <v>7</v>
      </c>
      <c r="AR9" s="58" t="s">
        <v>164</v>
      </c>
      <c r="AS9" s="56" t="s">
        <v>365</v>
      </c>
      <c r="AT9" s="60" t="s">
        <v>297</v>
      </c>
    </row>
    <row r="10" spans="1:49" ht="13.5" customHeight="1" thickBot="1">
      <c r="C10" s="1"/>
      <c r="D10" s="1"/>
      <c r="E10" s="1"/>
      <c r="F10" s="1"/>
      <c r="G10" s="1"/>
      <c r="H10" s="7" t="s">
        <v>61</v>
      </c>
      <c r="I10" s="1"/>
      <c r="J10" s="1"/>
      <c r="K10" s="1"/>
      <c r="L10" s="1"/>
      <c r="M10" s="1"/>
      <c r="N10" s="1"/>
      <c r="O10" s="1"/>
      <c r="P10" s="1"/>
      <c r="Q10" s="56"/>
      <c r="R10" s="56" t="str">
        <f>IF(ISERROR(SEARCH("ＰＡＳ",H23,1)),"",1)</f>
        <v/>
      </c>
      <c r="T10" s="257" t="s">
        <v>561</v>
      </c>
      <c r="U10" s="56"/>
      <c r="Z10" s="56">
        <v>150</v>
      </c>
      <c r="AA10" s="56">
        <v>200</v>
      </c>
      <c r="AC10" s="59">
        <v>106</v>
      </c>
      <c r="AG10" s="58" t="s">
        <v>438</v>
      </c>
      <c r="AH10" s="56" t="s">
        <v>1044</v>
      </c>
      <c r="AI10" s="300">
        <v>8</v>
      </c>
      <c r="AM10" s="56">
        <v>40</v>
      </c>
      <c r="AN10" s="51"/>
      <c r="AP10" s="56">
        <v>8</v>
      </c>
      <c r="AR10" s="58" t="s">
        <v>165</v>
      </c>
      <c r="AS10" s="56" t="s">
        <v>366</v>
      </c>
      <c r="AT10" s="60" t="s">
        <v>298</v>
      </c>
    </row>
    <row r="11" spans="1:49" ht="13.5" customHeight="1" thickBot="1">
      <c r="B11" s="1"/>
      <c r="C11" s="30" t="s">
        <v>267</v>
      </c>
      <c r="G11" s="3" t="s">
        <v>40</v>
      </c>
      <c r="H11" s="433"/>
      <c r="I11" s="434"/>
      <c r="J11" s="434"/>
      <c r="K11" s="435"/>
      <c r="L11" t="s">
        <v>137</v>
      </c>
      <c r="M11" s="1"/>
      <c r="N11" s="1"/>
      <c r="O11" s="1"/>
      <c r="P11" s="1"/>
      <c r="Q11" s="56"/>
      <c r="R11" s="56" t="str">
        <f>IF(ISERROR(SEARCH("ＰＡＳ",H25,1)),"",1)</f>
        <v/>
      </c>
      <c r="T11" s="255" t="s">
        <v>54</v>
      </c>
      <c r="Z11" s="56">
        <v>200</v>
      </c>
      <c r="AA11" s="56">
        <v>250</v>
      </c>
      <c r="AG11" s="58"/>
      <c r="AH11" s="56" t="s">
        <v>1045</v>
      </c>
      <c r="AI11" s="300">
        <v>9</v>
      </c>
      <c r="AM11" s="56" t="s">
        <v>84</v>
      </c>
      <c r="AN11" s="51"/>
      <c r="AP11" s="56">
        <v>9</v>
      </c>
      <c r="AR11" s="58" t="s">
        <v>64</v>
      </c>
      <c r="AS11" s="56" t="s">
        <v>367</v>
      </c>
      <c r="AT11" s="60" t="s">
        <v>299</v>
      </c>
    </row>
    <row r="12" spans="1:49" ht="13.5" customHeight="1" thickBot="1">
      <c r="M12" s="1"/>
      <c r="N12" s="1"/>
      <c r="O12" s="1"/>
      <c r="P12" s="1"/>
      <c r="Q12" s="56"/>
      <c r="R12" s="56" t="str">
        <f>IF(ISERROR(SEARCH("ＰＡＳ",H27,1)),"",1)</f>
        <v/>
      </c>
      <c r="T12" s="255" t="s">
        <v>1222</v>
      </c>
      <c r="Z12" s="56">
        <v>250</v>
      </c>
      <c r="AA12" s="56">
        <v>300</v>
      </c>
      <c r="AH12" s="56" t="s">
        <v>1046</v>
      </c>
      <c r="AI12" s="300">
        <v>10</v>
      </c>
      <c r="AP12" s="56">
        <v>10</v>
      </c>
      <c r="AS12" s="56" t="s">
        <v>368</v>
      </c>
      <c r="AT12" s="60" t="s">
        <v>300</v>
      </c>
    </row>
    <row r="13" spans="1:49" ht="13.5" customHeight="1" thickBot="1">
      <c r="B13" s="1"/>
      <c r="C13" s="30" t="s">
        <v>44</v>
      </c>
      <c r="G13" s="3" t="s">
        <v>40</v>
      </c>
      <c r="H13" s="433"/>
      <c r="I13" s="434"/>
      <c r="J13" s="434"/>
      <c r="K13" s="435"/>
      <c r="M13" s="1"/>
      <c r="N13" s="1"/>
      <c r="O13" s="1"/>
      <c r="P13" s="1"/>
      <c r="Q13" s="56" t="s">
        <v>486</v>
      </c>
      <c r="R13" s="56" t="str">
        <f>IF(ISERROR(SEARCH("ＵＧＳ",H21,1)),"",1)</f>
        <v/>
      </c>
      <c r="T13" s="255" t="s">
        <v>1223</v>
      </c>
      <c r="Z13" s="56">
        <v>300</v>
      </c>
      <c r="AA13" s="60">
        <v>350</v>
      </c>
      <c r="AH13" s="56" t="s">
        <v>1047</v>
      </c>
      <c r="AI13" s="300" t="s">
        <v>80</v>
      </c>
      <c r="AS13" s="56"/>
      <c r="AT13" s="60" t="s">
        <v>499</v>
      </c>
    </row>
    <row r="14" spans="1:49" ht="13.5" customHeight="1" thickBot="1">
      <c r="M14" s="1"/>
      <c r="N14" s="1"/>
      <c r="O14" s="1"/>
      <c r="P14" s="1"/>
      <c r="Q14" s="56"/>
      <c r="R14" s="56" t="str">
        <f>IF(ISERROR(SEARCH("ＵＧＳ",H23,1)),"",1)</f>
        <v/>
      </c>
      <c r="T14" s="255" t="s">
        <v>1225</v>
      </c>
      <c r="Z14" s="56" t="s">
        <v>55</v>
      </c>
      <c r="AA14" s="60">
        <v>400</v>
      </c>
      <c r="AH14" s="56" t="s">
        <v>1048</v>
      </c>
      <c r="AI14" s="300" t="s">
        <v>81</v>
      </c>
      <c r="AT14" s="60" t="s">
        <v>301</v>
      </c>
    </row>
    <row r="15" spans="1:49" ht="13.5" customHeight="1" thickBot="1">
      <c r="B15" s="1"/>
      <c r="C15" s="30" t="s">
        <v>309</v>
      </c>
      <c r="H15" s="433"/>
      <c r="I15" s="434"/>
      <c r="J15" s="434"/>
      <c r="K15" s="435"/>
      <c r="M15" s="1"/>
      <c r="N15" s="1"/>
      <c r="O15" s="1"/>
      <c r="P15" s="1"/>
      <c r="Q15" s="56"/>
      <c r="R15" s="56" t="str">
        <f>IF(ISERROR(SEARCH("ＵＧＳ",H25,1)),"",1)</f>
        <v/>
      </c>
      <c r="T15" s="255" t="s">
        <v>55</v>
      </c>
      <c r="AA15" s="60">
        <v>450</v>
      </c>
      <c r="AH15" s="56" t="s">
        <v>1049</v>
      </c>
      <c r="AI15" s="300" t="s">
        <v>280</v>
      </c>
      <c r="AT15" s="60" t="s">
        <v>302</v>
      </c>
    </row>
    <row r="16" spans="1:49" ht="13.5" customHeight="1">
      <c r="B16" s="1"/>
      <c r="C16" s="30" t="s">
        <v>548</v>
      </c>
      <c r="H16" s="51"/>
      <c r="I16" s="51"/>
      <c r="J16" s="51"/>
      <c r="K16" s="51"/>
      <c r="M16" s="1"/>
      <c r="N16" s="1"/>
      <c r="O16" s="1"/>
      <c r="P16" s="1"/>
      <c r="Q16" s="56"/>
      <c r="R16" s="56" t="str">
        <f>IF(ISERROR(SEARCH("ＵＧＳ",H27,1)),"",1)</f>
        <v/>
      </c>
      <c r="AA16" s="60">
        <v>500</v>
      </c>
      <c r="AT16" s="60" t="s">
        <v>303</v>
      </c>
    </row>
    <row r="17" spans="1:46" ht="13.5" customHeight="1">
      <c r="B17" s="1"/>
      <c r="C17" s="30"/>
      <c r="H17" s="51"/>
      <c r="I17" s="51"/>
      <c r="J17" s="51"/>
      <c r="K17" s="51"/>
      <c r="M17" s="1"/>
      <c r="N17" s="1"/>
      <c r="O17" s="1"/>
      <c r="P17" s="1"/>
      <c r="Q17" s="56" t="s">
        <v>487</v>
      </c>
      <c r="R17" s="56" t="str">
        <f>IF(ISERROR(SEARCH("ＵＡＳ",H21,1)),"",1)</f>
        <v/>
      </c>
      <c r="AA17" s="60">
        <v>600</v>
      </c>
      <c r="AT17" s="60" t="s">
        <v>304</v>
      </c>
    </row>
    <row r="18" spans="1:46" ht="13.5" customHeight="1" thickBot="1">
      <c r="A18" s="1"/>
      <c r="M18" s="1"/>
      <c r="N18" s="1"/>
      <c r="O18" s="1"/>
      <c r="P18" s="1"/>
      <c r="Q18" s="56"/>
      <c r="R18" s="56" t="str">
        <f>IF(ISERROR(SEARCH("ＵＡＳ",H23,1)),"",1)</f>
        <v/>
      </c>
      <c r="AA18" s="60">
        <v>700</v>
      </c>
      <c r="AT18" s="60" t="s">
        <v>490</v>
      </c>
    </row>
    <row r="19" spans="1:46" ht="13.5" customHeight="1" thickBot="1">
      <c r="A19" s="1"/>
      <c r="B19" s="1"/>
      <c r="C19" s="30" t="s">
        <v>1</v>
      </c>
      <c r="G19" s="3" t="s">
        <v>40</v>
      </c>
      <c r="H19" s="433"/>
      <c r="I19" s="434"/>
      <c r="J19" s="434"/>
      <c r="K19" s="435"/>
      <c r="M19" s="1"/>
      <c r="N19" s="1"/>
      <c r="O19" s="1"/>
      <c r="P19" s="1"/>
      <c r="Q19" s="56"/>
      <c r="R19" s="56" t="str">
        <f>IF(ISERROR(SEARCH("ＵＡＳ",H25,1)),"",1)</f>
        <v/>
      </c>
      <c r="AA19" s="60">
        <v>800</v>
      </c>
      <c r="AT19" s="56" t="s">
        <v>491</v>
      </c>
    </row>
    <row r="20" spans="1:46" ht="13.5" customHeight="1" thickBot="1">
      <c r="A20" s="1"/>
      <c r="B20" s="1"/>
      <c r="C20" s="1"/>
      <c r="D20" s="1"/>
      <c r="E20" s="1"/>
      <c r="F20" s="1"/>
      <c r="G20" s="1"/>
      <c r="H20" s="7"/>
      <c r="I20" s="1"/>
      <c r="J20" s="1"/>
      <c r="K20" s="1"/>
      <c r="M20" s="1"/>
      <c r="N20" s="1"/>
      <c r="O20" s="1"/>
      <c r="P20" s="1"/>
      <c r="Q20" s="56"/>
      <c r="R20" s="56" t="str">
        <f>IF(ISERROR(SEARCH("ＵＡＳ",H27,1)),"",1)</f>
        <v/>
      </c>
      <c r="AA20" s="60">
        <v>900</v>
      </c>
      <c r="AT20" s="56" t="s">
        <v>305</v>
      </c>
    </row>
    <row r="21" spans="1:46" ht="13.5" customHeight="1" thickBot="1">
      <c r="A21" s="1"/>
      <c r="B21" s="1"/>
      <c r="C21" s="30" t="s">
        <v>45</v>
      </c>
      <c r="F21" s="190" t="s">
        <v>306</v>
      </c>
      <c r="G21" s="3"/>
      <c r="H21" s="433"/>
      <c r="I21" s="434"/>
      <c r="J21" s="434"/>
      <c r="K21" s="435"/>
      <c r="M21" s="1"/>
      <c r="N21" s="1"/>
      <c r="O21" s="1"/>
      <c r="P21" s="1"/>
      <c r="Q21" s="56" t="s">
        <v>496</v>
      </c>
      <c r="R21" s="56">
        <f>SUM(R9:R20)</f>
        <v>0</v>
      </c>
      <c r="AA21" s="60">
        <v>1000</v>
      </c>
      <c r="AT21" s="56" t="s">
        <v>291</v>
      </c>
    </row>
    <row r="22" spans="1:46" ht="13.5" customHeight="1" thickBot="1">
      <c r="A22" s="1"/>
      <c r="B22" s="1"/>
      <c r="C22" s="30"/>
      <c r="G22" s="3"/>
      <c r="H22" s="3"/>
      <c r="I22" s="3"/>
      <c r="J22" s="3"/>
      <c r="K22" s="3"/>
      <c r="M22" s="1"/>
      <c r="N22" s="1"/>
      <c r="O22" s="1"/>
      <c r="P22" s="1"/>
      <c r="AA22" s="60">
        <v>1500</v>
      </c>
      <c r="AT22" s="56"/>
    </row>
    <row r="23" spans="1:46" ht="13.5" customHeight="1" thickBot="1">
      <c r="A23" s="1"/>
      <c r="B23" s="1"/>
      <c r="C23" s="30"/>
      <c r="F23" s="190" t="s">
        <v>307</v>
      </c>
      <c r="G23" s="3"/>
      <c r="H23" s="433"/>
      <c r="I23" s="434"/>
      <c r="J23" s="434"/>
      <c r="K23" s="435"/>
      <c r="M23" s="1"/>
      <c r="N23" s="1"/>
      <c r="O23" s="1"/>
      <c r="P23" s="1"/>
      <c r="Q23" s="56" t="s">
        <v>488</v>
      </c>
      <c r="R23" s="56" t="str">
        <f>IF(ISERROR(SEARCH("ケーブル",H21,1)),"",1)</f>
        <v/>
      </c>
      <c r="AA23" s="60">
        <v>2000</v>
      </c>
    </row>
    <row r="24" spans="1:46" ht="13.5" customHeight="1" thickBot="1">
      <c r="A24" s="1"/>
      <c r="L24" s="1"/>
      <c r="M24" s="1"/>
      <c r="N24" s="1"/>
      <c r="O24" s="1"/>
      <c r="P24" s="1"/>
      <c r="Q24" s="56"/>
      <c r="R24" s="56" t="str">
        <f>IF(ISERROR(SEARCH("ケーブル",H23,1)),"",1)</f>
        <v/>
      </c>
      <c r="AA24" s="60"/>
    </row>
    <row r="25" spans="1:46" ht="13.5" customHeight="1" thickBot="1">
      <c r="A25" s="1"/>
      <c r="F25" s="190" t="s">
        <v>308</v>
      </c>
      <c r="H25" s="433"/>
      <c r="I25" s="434"/>
      <c r="J25" s="434"/>
      <c r="K25" s="435"/>
      <c r="L25" s="1"/>
      <c r="M25" s="1"/>
      <c r="N25" s="1"/>
      <c r="O25" s="1"/>
      <c r="P25" s="1"/>
      <c r="Q25" s="56"/>
      <c r="R25" s="56" t="str">
        <f>IF(ISERROR(SEARCH("ケーブル",H25,1)),"",1)</f>
        <v/>
      </c>
      <c r="AA25" s="189"/>
    </row>
    <row r="26" spans="1:46" ht="13.5" customHeight="1" thickBot="1">
      <c r="A26" s="1"/>
      <c r="L26" s="1"/>
      <c r="M26" s="1"/>
      <c r="N26" s="1"/>
      <c r="O26" s="1"/>
      <c r="P26" s="1"/>
      <c r="Q26" s="56"/>
      <c r="R26" s="56" t="str">
        <f>IF(ISERROR(SEARCH("ケーブル",H27,1)),"",1)</f>
        <v/>
      </c>
      <c r="AA26" s="189"/>
    </row>
    <row r="27" spans="1:46" ht="13.5" customHeight="1" thickBot="1">
      <c r="A27" s="1"/>
      <c r="H27" s="433"/>
      <c r="I27" s="434"/>
      <c r="J27" s="434"/>
      <c r="K27" s="435"/>
      <c r="L27" s="1"/>
      <c r="M27" s="1"/>
      <c r="N27" s="1"/>
      <c r="O27" s="1"/>
      <c r="P27" s="1"/>
      <c r="Q27" s="56"/>
      <c r="R27" s="56">
        <f>SUM(R23:R26)</f>
        <v>0</v>
      </c>
      <c r="AA27" s="189"/>
    </row>
    <row r="28" spans="1:46" ht="13.5" customHeight="1" thickBot="1">
      <c r="A28" s="1"/>
      <c r="M28" s="1"/>
      <c r="N28" s="1"/>
      <c r="O28" s="1"/>
      <c r="P28" s="1"/>
    </row>
    <row r="29" spans="1:46" ht="13.5" customHeight="1" thickBot="1">
      <c r="A29" s="1"/>
      <c r="B29" s="1"/>
      <c r="C29" s="30" t="s">
        <v>138</v>
      </c>
      <c r="E29" t="s">
        <v>139</v>
      </c>
      <c r="G29" s="3" t="s">
        <v>40</v>
      </c>
      <c r="H29" s="433"/>
      <c r="I29" s="434"/>
      <c r="J29" s="434"/>
      <c r="K29" s="435"/>
      <c r="M29" s="1"/>
      <c r="N29" s="1"/>
      <c r="O29" s="1"/>
      <c r="P29" s="1"/>
      <c r="Q29" s="56" t="s">
        <v>492</v>
      </c>
      <c r="R29" s="56" t="str">
        <f>IF(ISERROR(SEARCH("主遮断装置",H21,1)),"",1)</f>
        <v/>
      </c>
    </row>
    <row r="30" spans="1:46" ht="13.5" customHeight="1" thickBot="1">
      <c r="A30" s="1"/>
      <c r="M30" s="1"/>
      <c r="N30" s="1"/>
      <c r="O30" s="1"/>
      <c r="P30" s="1"/>
      <c r="Q30" s="56"/>
      <c r="R30" s="56" t="str">
        <f>IF(ISERROR(SEARCH("主遮断装置",H23,1)),"",1)</f>
        <v/>
      </c>
    </row>
    <row r="31" spans="1:46" ht="13.5" customHeight="1" thickBot="1">
      <c r="A31" s="1"/>
      <c r="E31" t="s">
        <v>140</v>
      </c>
      <c r="G31" s="3" t="s">
        <v>40</v>
      </c>
      <c r="H31" s="433"/>
      <c r="I31" s="434"/>
      <c r="J31" s="434"/>
      <c r="K31" s="435"/>
      <c r="M31" s="1"/>
      <c r="N31" s="1"/>
      <c r="O31" s="1"/>
      <c r="P31" s="1"/>
      <c r="Q31" s="56"/>
      <c r="R31" s="56" t="str">
        <f>IF(ISERROR(SEARCH("主遮断装置",H25,1)),"",1)</f>
        <v/>
      </c>
    </row>
    <row r="32" spans="1:46" ht="13.5" customHeight="1" thickBot="1">
      <c r="A32" s="1"/>
      <c r="M32" s="1"/>
      <c r="N32" s="1"/>
      <c r="O32" s="1"/>
      <c r="P32" s="1"/>
      <c r="Q32" s="56"/>
      <c r="R32" s="56" t="str">
        <f>IF(ISERROR(SEARCH("主遮断装置",H27,1)),"",1)</f>
        <v/>
      </c>
    </row>
    <row r="33" spans="1:18" ht="13.5" customHeight="1" thickBot="1">
      <c r="A33" s="1"/>
      <c r="E33" t="s">
        <v>141</v>
      </c>
      <c r="G33" s="3" t="s">
        <v>40</v>
      </c>
      <c r="H33" s="433"/>
      <c r="I33" s="434"/>
      <c r="J33" s="434"/>
      <c r="K33" s="435"/>
      <c r="M33" s="1"/>
      <c r="N33" s="1"/>
      <c r="O33" s="1"/>
      <c r="P33" s="1"/>
      <c r="Q33" s="56"/>
      <c r="R33" s="56">
        <f>SUM(R29:R32)</f>
        <v>0</v>
      </c>
    </row>
    <row r="34" spans="1:18" ht="13.5" customHeight="1">
      <c r="A34" s="1"/>
      <c r="H34" s="51"/>
      <c r="I34" s="51"/>
      <c r="J34" s="51"/>
      <c r="K34" s="51"/>
      <c r="M34" s="1"/>
      <c r="N34" s="1"/>
      <c r="O34" s="1"/>
      <c r="P34" s="1"/>
    </row>
    <row r="35" spans="1:18" ht="13.5" customHeight="1">
      <c r="A35" s="1"/>
      <c r="H35" s="51"/>
      <c r="I35" s="51"/>
      <c r="J35" s="51"/>
      <c r="K35" s="51"/>
      <c r="M35" s="1"/>
      <c r="N35" s="1"/>
      <c r="O35" s="1"/>
      <c r="P35" s="1"/>
      <c r="Q35" s="56" t="s">
        <v>494</v>
      </c>
      <c r="R35" s="56" t="str">
        <f>IF(ISERROR(SEARCH("変圧器",H21,1)),"",1)</f>
        <v/>
      </c>
    </row>
    <row r="36" spans="1:18" ht="13.5" customHeight="1">
      <c r="A36" s="1"/>
      <c r="H36" s="51"/>
      <c r="I36" s="51"/>
      <c r="J36" s="51"/>
      <c r="K36" s="51"/>
      <c r="M36" s="1"/>
      <c r="N36" s="1"/>
      <c r="O36" s="1"/>
      <c r="P36" s="1"/>
      <c r="Q36" s="56"/>
      <c r="R36" s="56" t="str">
        <f>IF(ISERROR(SEARCH("変圧器",H23,1)),"",1)</f>
        <v/>
      </c>
    </row>
    <row r="37" spans="1:18" ht="13.5" customHeight="1">
      <c r="A37" s="1"/>
      <c r="M37" s="1"/>
      <c r="N37" s="1"/>
      <c r="O37" s="1"/>
      <c r="P37" s="1"/>
      <c r="Q37" s="56"/>
      <c r="R37" s="56" t="str">
        <f>IF(ISERROR(SEARCH("変圧器",H25,1)),"",1)</f>
        <v/>
      </c>
    </row>
    <row r="38" spans="1:18" ht="13.5" customHeight="1" thickBot="1">
      <c r="A38" s="1"/>
      <c r="M38" s="1"/>
      <c r="N38" s="1"/>
      <c r="O38" s="1"/>
      <c r="P38" s="1"/>
      <c r="Q38" s="56"/>
      <c r="R38" s="56" t="str">
        <f>IF(ISERROR(SEARCH("変圧器",H27,1)),"",1)</f>
        <v/>
      </c>
    </row>
    <row r="39" spans="1:18" ht="13.5" customHeight="1" thickBot="1">
      <c r="A39" s="1"/>
      <c r="B39" s="1"/>
      <c r="C39" s="30" t="s">
        <v>14</v>
      </c>
      <c r="D39" s="1"/>
      <c r="E39" s="1" t="s">
        <v>13</v>
      </c>
      <c r="G39" s="3" t="str">
        <f>IF(R21&gt;0,"＊",IF(R61&gt;0,"＊",""))</f>
        <v/>
      </c>
      <c r="H39" s="445"/>
      <c r="I39" s="446"/>
      <c r="L39" s="1"/>
      <c r="M39" s="1"/>
      <c r="N39" s="1"/>
      <c r="O39" s="63" t="s">
        <v>387</v>
      </c>
      <c r="P39" s="63"/>
      <c r="Q39" s="56"/>
      <c r="R39" s="56">
        <f>SUM(R35:R38)</f>
        <v>0</v>
      </c>
    </row>
    <row r="40" spans="1:18" ht="13.5" customHeight="1" thickBot="1">
      <c r="A40" s="1"/>
      <c r="B40" s="1"/>
      <c r="C40" s="1"/>
      <c r="D40" s="1"/>
      <c r="E40" s="1"/>
      <c r="G40" s="3"/>
      <c r="H40" s="3"/>
      <c r="I40" s="3"/>
      <c r="J40" s="3"/>
      <c r="K40" s="30"/>
      <c r="L40" s="1"/>
      <c r="M40" s="1"/>
      <c r="N40" s="1"/>
      <c r="O40" s="1"/>
      <c r="P40" s="1"/>
      <c r="Q40" s="63"/>
    </row>
    <row r="41" spans="1:18" ht="13.5" customHeight="1" thickBot="1">
      <c r="A41" s="1"/>
      <c r="B41" s="1"/>
      <c r="C41" s="1"/>
      <c r="D41" s="1"/>
      <c r="E41" s="30" t="s">
        <v>467</v>
      </c>
      <c r="G41" s="3" t="str">
        <f>IF(R21&gt;0,"＊",IF(R61&gt;0,"＊",""))</f>
        <v/>
      </c>
      <c r="H41" s="40"/>
      <c r="I41" s="30" t="s">
        <v>468</v>
      </c>
      <c r="J41" s="30" t="s">
        <v>484</v>
      </c>
      <c r="K41" s="30"/>
      <c r="L41" s="1"/>
      <c r="M41" s="1"/>
      <c r="N41" s="1"/>
      <c r="O41" s="63" t="s">
        <v>374</v>
      </c>
      <c r="P41" s="63"/>
      <c r="Q41" s="56" t="s">
        <v>489</v>
      </c>
      <c r="R41" s="56" t="str">
        <f>IF(ISERROR(SEARCH("コンデンサ",H21,1)),"",1)</f>
        <v/>
      </c>
    </row>
    <row r="42" spans="1:18" ht="13.5" customHeight="1" thickBot="1">
      <c r="A42" s="1"/>
      <c r="B42" s="1"/>
      <c r="C42" s="1"/>
      <c r="D42" s="1"/>
      <c r="E42" s="1"/>
      <c r="G42" s="3"/>
      <c r="H42" s="3"/>
      <c r="I42" s="1"/>
      <c r="J42" s="1"/>
      <c r="K42" s="1"/>
      <c r="L42" s="1"/>
      <c r="M42" s="1"/>
      <c r="N42" s="1"/>
      <c r="O42" s="1"/>
      <c r="P42" s="1"/>
      <c r="Q42" s="56"/>
      <c r="R42" s="56" t="str">
        <f>IF(ISERROR(SEARCH("コンデンサ",H23,1)),"",1)</f>
        <v/>
      </c>
    </row>
    <row r="43" spans="1:18" ht="13.5" customHeight="1" thickBot="1">
      <c r="A43" s="1"/>
      <c r="B43" s="1"/>
      <c r="C43" s="30" t="s">
        <v>377</v>
      </c>
      <c r="D43" s="1"/>
      <c r="E43" s="30" t="s">
        <v>379</v>
      </c>
      <c r="G43" s="3" t="str">
        <f>IF(R27&gt;0,"＊",IF(R61&gt;0,"＊",""))</f>
        <v/>
      </c>
      <c r="H43" s="40"/>
      <c r="I43" s="30" t="s">
        <v>384</v>
      </c>
      <c r="J43" s="30" t="s">
        <v>483</v>
      </c>
      <c r="K43" s="1"/>
      <c r="L43" s="1"/>
      <c r="M43" s="1"/>
      <c r="N43" s="1"/>
      <c r="O43" s="1"/>
      <c r="P43" s="1"/>
      <c r="Q43" s="56"/>
      <c r="R43" s="56" t="str">
        <f>IF(ISERROR(SEARCH("コンデンサ",H25,1)),"",1)</f>
        <v/>
      </c>
    </row>
    <row r="44" spans="1:18" ht="13.5" customHeight="1" thickBot="1">
      <c r="A44" s="1"/>
      <c r="B44" s="1"/>
      <c r="C44" s="30"/>
      <c r="D44" s="1"/>
      <c r="E44" s="1"/>
      <c r="G44" s="3"/>
      <c r="H44" s="3"/>
      <c r="I44" s="1"/>
      <c r="J44" s="1"/>
      <c r="K44" s="1"/>
      <c r="L44" s="1"/>
      <c r="M44" s="1"/>
      <c r="N44" s="1"/>
      <c r="O44" s="1"/>
      <c r="P44" s="1"/>
      <c r="Q44" s="56"/>
      <c r="R44" s="56" t="str">
        <f>IF(ISERROR(SEARCH("コンデンサ",H27,1)),"",1)</f>
        <v/>
      </c>
    </row>
    <row r="45" spans="1:18" ht="13.5" customHeight="1" thickBot="1">
      <c r="A45" s="1"/>
      <c r="B45" s="1"/>
      <c r="C45" s="30"/>
      <c r="D45" s="1"/>
      <c r="E45" s="30" t="s">
        <v>380</v>
      </c>
      <c r="G45" s="3" t="str">
        <f>IF(R27&gt;0,"＊",IF(R61&gt;0,"＊",""))</f>
        <v/>
      </c>
      <c r="H45" s="40"/>
      <c r="I45" s="30" t="s">
        <v>385</v>
      </c>
      <c r="J45" s="1"/>
      <c r="K45" s="1"/>
      <c r="L45" s="1"/>
      <c r="M45" s="1"/>
      <c r="N45" s="1"/>
      <c r="O45" s="63" t="s">
        <v>386</v>
      </c>
      <c r="P45" s="63"/>
      <c r="Q45" s="56"/>
      <c r="R45" s="56">
        <f>SUM(R41:R44)</f>
        <v>0</v>
      </c>
    </row>
    <row r="46" spans="1:18" ht="13.5" customHeight="1" thickBot="1">
      <c r="A46" s="1"/>
      <c r="B46" s="1"/>
      <c r="C46" s="1"/>
      <c r="D46" s="1"/>
      <c r="E46" s="1"/>
      <c r="G46" s="1"/>
      <c r="I46" s="1"/>
      <c r="J46" s="1"/>
      <c r="K46" s="1"/>
      <c r="L46" s="1"/>
      <c r="M46" s="1"/>
      <c r="N46" s="1"/>
      <c r="O46" s="1"/>
      <c r="P46" s="1"/>
    </row>
    <row r="47" spans="1:18" ht="13.5" customHeight="1" thickBot="1">
      <c r="A47" s="1"/>
      <c r="B47" s="1"/>
      <c r="C47" s="1" t="s">
        <v>15</v>
      </c>
      <c r="D47" s="1"/>
      <c r="E47" s="1" t="s">
        <v>13</v>
      </c>
      <c r="G47" s="3" t="str">
        <f>IF(R55&gt;0,"＊",IF(R61&gt;0,"＊",""))</f>
        <v/>
      </c>
      <c r="H47" s="40"/>
      <c r="I47" s="1"/>
      <c r="J47" s="40"/>
      <c r="K47" s="30"/>
      <c r="L47" s="1"/>
      <c r="M47" s="1"/>
      <c r="N47" s="1"/>
      <c r="O47" s="1"/>
      <c r="P47" s="1"/>
      <c r="Q47" s="56" t="s">
        <v>495</v>
      </c>
      <c r="R47" s="56" t="str">
        <f>IF(ISERROR(SEARCH("キュービクル",H21,1)),"",1)</f>
        <v/>
      </c>
    </row>
    <row r="48" spans="1:18" ht="13.5" customHeight="1" thickBot="1">
      <c r="A48" s="1"/>
      <c r="B48" s="1"/>
      <c r="C48" s="1"/>
      <c r="D48" s="1"/>
      <c r="E48" s="1"/>
      <c r="G48" s="1"/>
      <c r="I48" s="1"/>
      <c r="J48" s="1"/>
      <c r="K48" s="1"/>
      <c r="L48" s="1"/>
      <c r="M48" s="1"/>
      <c r="N48" s="1"/>
      <c r="O48" s="1"/>
      <c r="P48" s="1"/>
      <c r="Q48" s="56"/>
      <c r="R48" s="56" t="str">
        <f>IF(ISERROR(SEARCH("キュービクル",H23,1)),"",1)</f>
        <v/>
      </c>
    </row>
    <row r="49" spans="1:18" ht="13.5" customHeight="1" thickBot="1">
      <c r="A49" s="1"/>
      <c r="B49" s="1"/>
      <c r="C49" s="1" t="s">
        <v>16</v>
      </c>
      <c r="D49" s="1"/>
      <c r="E49" s="1" t="s">
        <v>13</v>
      </c>
      <c r="G49" s="3" t="str">
        <f>IF(R55&gt;0,"＊",IF(R61&gt;0,"＊",IF(R33&gt;0,"＊","")))</f>
        <v/>
      </c>
      <c r="H49" s="222"/>
      <c r="I49" s="1"/>
      <c r="J49" s="1"/>
      <c r="K49" s="1"/>
      <c r="L49" s="1"/>
      <c r="M49" s="1"/>
      <c r="N49" s="1"/>
      <c r="O49" s="63" t="s">
        <v>375</v>
      </c>
      <c r="P49" s="63"/>
      <c r="Q49" s="56"/>
      <c r="R49" s="56" t="str">
        <f>IF(ISERROR(SEARCH("キュービクル",H25,1)),"",1)</f>
        <v/>
      </c>
    </row>
    <row r="50" spans="1:18" ht="13.5" customHeight="1" thickBot="1">
      <c r="A50" s="1"/>
      <c r="B50" s="1"/>
      <c r="C50" s="1"/>
      <c r="D50" s="1"/>
      <c r="E50" s="1"/>
      <c r="G50" s="1"/>
      <c r="I50" s="1"/>
      <c r="J50" s="1"/>
      <c r="K50" s="1"/>
      <c r="L50" s="1"/>
      <c r="M50" s="1"/>
      <c r="N50" s="1"/>
      <c r="O50" s="1"/>
      <c r="P50" s="1"/>
      <c r="Q50" s="56"/>
      <c r="R50" s="56" t="str">
        <f>IF(ISERROR(SEARCH("キュービクル",H27,1)),"",1)</f>
        <v/>
      </c>
    </row>
    <row r="51" spans="1:18" ht="13.5" customHeight="1" thickBot="1">
      <c r="A51" s="1"/>
      <c r="B51" s="1"/>
      <c r="C51" s="1"/>
      <c r="D51" s="1"/>
      <c r="E51" s="54" t="s">
        <v>142</v>
      </c>
      <c r="G51" s="3" t="str">
        <f>IF(H49="ＬＢＳ","＊","")</f>
        <v/>
      </c>
      <c r="H51" s="40"/>
      <c r="I51" s="1" t="s">
        <v>18</v>
      </c>
      <c r="J51" s="1" t="str">
        <f>IF(ISERROR(VLOOKUP(H51,X3:Y9,2)),"",IF(VLOOKUP(H51,X3:Y9,2)&gt;50,"個別に協議します。",""))</f>
        <v/>
      </c>
      <c r="K51" s="1"/>
      <c r="L51" s="1"/>
      <c r="M51" s="1"/>
      <c r="N51" s="1"/>
      <c r="O51" s="1"/>
      <c r="P51" s="1"/>
      <c r="Q51" s="56" t="s">
        <v>500</v>
      </c>
      <c r="R51" s="56" t="str">
        <f>IF(ISERROR(SEARCH("受電室",H21,1)),"",1)</f>
        <v/>
      </c>
    </row>
    <row r="52" spans="1:18" ht="13.5" customHeight="1" thickBot="1">
      <c r="A52" s="1"/>
      <c r="B52" s="1"/>
      <c r="C52" s="1"/>
      <c r="D52" s="1"/>
      <c r="E52" s="39"/>
      <c r="G52" s="3"/>
      <c r="H52" s="52"/>
      <c r="I52" s="1"/>
      <c r="J52" s="1"/>
      <c r="K52" s="1"/>
      <c r="L52" s="1"/>
      <c r="M52" s="1"/>
      <c r="N52" s="1"/>
      <c r="O52" s="1"/>
      <c r="P52" s="1"/>
      <c r="Q52" s="56"/>
      <c r="R52" s="56" t="str">
        <f>IF(ISERROR(SEARCH("受電室",H23,1)),"",1)</f>
        <v/>
      </c>
    </row>
    <row r="53" spans="1:18" ht="13.5" customHeight="1" thickBot="1">
      <c r="A53" s="1"/>
      <c r="B53" s="1"/>
      <c r="C53" s="1"/>
      <c r="D53" s="1"/>
      <c r="E53" s="54" t="s">
        <v>143</v>
      </c>
      <c r="G53" s="3" t="str">
        <f>IF(H49="ＬＢＳ","",G49)</f>
        <v/>
      </c>
      <c r="H53" s="40"/>
      <c r="I53" s="1" t="s">
        <v>18</v>
      </c>
      <c r="J53" s="2" t="str">
        <f>IF(H53&lt;75,"",IF(H53="設置なし","","Ｉ-ｔ特定図をご提出ください。"))</f>
        <v/>
      </c>
      <c r="K53" s="1"/>
      <c r="L53" s="1"/>
      <c r="M53" s="1"/>
      <c r="N53" s="1"/>
      <c r="O53" s="1"/>
      <c r="P53" s="1"/>
      <c r="Q53" s="56"/>
      <c r="R53" s="56" t="str">
        <f>IF(ISERROR(SEARCH("受電室",H25,1)),"",1)</f>
        <v/>
      </c>
    </row>
    <row r="54" spans="1:18" ht="13.5" customHeight="1" thickBot="1">
      <c r="A54" s="1"/>
      <c r="B54" s="1"/>
      <c r="C54" s="1"/>
      <c r="D54" s="1"/>
      <c r="E54" s="1"/>
      <c r="F54" s="1"/>
      <c r="G54" s="1"/>
      <c r="I54" s="1"/>
      <c r="J54" s="1"/>
      <c r="K54" s="1"/>
      <c r="L54" s="1"/>
      <c r="M54" s="1"/>
      <c r="N54" s="1"/>
      <c r="O54" s="1"/>
      <c r="P54" s="1"/>
      <c r="Q54" s="56"/>
      <c r="R54" s="56" t="str">
        <f>IF(ISERROR(SEARCH("受電室",H27,1)),"",1)</f>
        <v/>
      </c>
    </row>
    <row r="55" spans="1:18" ht="13.5" customHeight="1" thickBot="1">
      <c r="A55" s="1"/>
      <c r="B55" s="1"/>
      <c r="C55" s="1" t="s">
        <v>20</v>
      </c>
      <c r="D55" s="1"/>
      <c r="E55" s="1" t="s">
        <v>23</v>
      </c>
      <c r="F55" s="7" t="s">
        <v>289</v>
      </c>
      <c r="G55" s="3" t="str">
        <f>IF(R55&gt;0,"＊",IF(R61&gt;0,"＊",IF(R39&gt;0,"＊","")))</f>
        <v/>
      </c>
      <c r="H55" s="40"/>
      <c r="I55" s="1" t="s">
        <v>21</v>
      </c>
      <c r="J55" s="6"/>
      <c r="K55" s="4"/>
      <c r="L55" s="1"/>
      <c r="M55" s="1"/>
      <c r="N55" s="1"/>
      <c r="O55" s="1"/>
      <c r="P55" s="1"/>
      <c r="Q55" s="56"/>
      <c r="R55" s="56">
        <f>SUM(R47:R54)</f>
        <v>0</v>
      </c>
    </row>
    <row r="56" spans="1:18" ht="13.5" customHeight="1" thickBot="1">
      <c r="A56" s="1"/>
      <c r="B56" s="1"/>
      <c r="C56" s="1"/>
      <c r="D56" s="1"/>
      <c r="E56" s="1"/>
      <c r="F56" s="1"/>
      <c r="G56" s="1"/>
      <c r="I56" s="1"/>
      <c r="J56" s="4"/>
      <c r="K56" s="4"/>
      <c r="L56" s="1"/>
      <c r="M56" s="1"/>
      <c r="N56" s="1"/>
      <c r="O56" s="1"/>
      <c r="P56" s="1"/>
    </row>
    <row r="57" spans="1:18" ht="13.5" customHeight="1" thickBot="1">
      <c r="A57" s="1"/>
      <c r="B57" s="1"/>
      <c r="C57" s="1"/>
      <c r="D57" s="1"/>
      <c r="E57" s="1"/>
      <c r="F57" s="7" t="s">
        <v>290</v>
      </c>
      <c r="G57" s="3" t="str">
        <f>IF(R55&gt;0,"＊",IF(R61&gt;0,"＊",IF(R39&gt;0,"＊","")))</f>
        <v/>
      </c>
      <c r="H57" s="227"/>
      <c r="I57" s="1" t="s">
        <v>21</v>
      </c>
      <c r="J57" s="4"/>
      <c r="K57" s="4"/>
      <c r="L57" s="1"/>
      <c r="M57" s="1"/>
      <c r="N57" s="1"/>
      <c r="O57" s="1"/>
      <c r="P57" s="1"/>
      <c r="Q57" s="56" t="s">
        <v>497</v>
      </c>
      <c r="R57" s="56" t="str">
        <f>IF(ISERROR(SEARCH("新設",H21,1)),"",1)</f>
        <v/>
      </c>
    </row>
    <row r="58" spans="1:18" ht="13.5" customHeight="1" thickBot="1">
      <c r="A58" s="1"/>
      <c r="B58" s="1"/>
      <c r="C58" s="1"/>
      <c r="D58" s="1"/>
      <c r="E58" s="1"/>
      <c r="F58" s="1"/>
      <c r="G58" s="1"/>
      <c r="I58" s="1"/>
      <c r="J58" s="1"/>
      <c r="K58" s="1"/>
      <c r="L58" s="1"/>
      <c r="M58" s="1"/>
      <c r="N58" s="1"/>
      <c r="O58" s="1"/>
      <c r="P58" s="1"/>
      <c r="Q58" s="56"/>
      <c r="R58" s="56" t="str">
        <f>IF(ISERROR(SEARCH("新設",H23,1)),"",1)</f>
        <v/>
      </c>
    </row>
    <row r="59" spans="1:18" ht="13.5" customHeight="1" thickBot="1">
      <c r="A59" s="1"/>
      <c r="B59" s="1"/>
      <c r="C59" s="1"/>
      <c r="D59" s="1"/>
      <c r="E59" s="1" t="s">
        <v>41</v>
      </c>
      <c r="F59" s="1"/>
      <c r="G59" s="3" t="str">
        <f>IF(R55&gt;0,"＊",IF(R61&gt;0,"＊",IF(R39&gt;0,"＊","")))</f>
        <v/>
      </c>
      <c r="H59" s="40"/>
      <c r="I59" s="1" t="s">
        <v>21</v>
      </c>
      <c r="J59" s="30" t="s">
        <v>42</v>
      </c>
      <c r="K59" s="1"/>
      <c r="L59" s="1"/>
      <c r="M59" s="1"/>
      <c r="N59" s="1"/>
      <c r="O59" s="1"/>
      <c r="P59" s="1"/>
      <c r="Q59" s="56"/>
      <c r="R59" s="56" t="str">
        <f>IF(ISERROR(SEARCH("新設",H25,1)),"",1)</f>
        <v/>
      </c>
    </row>
    <row r="60" spans="1:18" ht="13.5" customHeight="1" thickBot="1">
      <c r="A60" s="1"/>
      <c r="B60" s="1"/>
      <c r="C60" s="1"/>
      <c r="D60" s="1"/>
      <c r="E60" s="1"/>
      <c r="F60" s="1"/>
      <c r="G60" s="1"/>
      <c r="I60" s="1"/>
      <c r="J60" s="1"/>
      <c r="K60" s="1"/>
      <c r="L60" s="1"/>
      <c r="M60" s="1"/>
      <c r="N60" s="1"/>
      <c r="O60" s="1"/>
      <c r="P60" s="1"/>
      <c r="Q60" s="56"/>
      <c r="R60" s="56" t="str">
        <f>IF(ISERROR(SEARCH("新設",H27,1)),"",1)</f>
        <v/>
      </c>
    </row>
    <row r="61" spans="1:18" ht="13.5" customHeight="1" thickBot="1">
      <c r="A61" s="1"/>
      <c r="B61" s="1"/>
      <c r="C61" s="1" t="s">
        <v>24</v>
      </c>
      <c r="D61" s="1"/>
      <c r="E61" s="1" t="s">
        <v>25</v>
      </c>
      <c r="F61" s="1"/>
      <c r="G61" s="3" t="str">
        <f>IF(R55&gt;0,"＊",IF(R61&gt;0,"＊",IF(R45&gt;0,"＊","")))</f>
        <v/>
      </c>
      <c r="H61" s="40"/>
      <c r="I61" s="1"/>
      <c r="J61" s="1"/>
      <c r="K61" s="1"/>
      <c r="L61" s="1"/>
      <c r="M61" s="1"/>
      <c r="N61" s="1"/>
      <c r="O61" s="1"/>
      <c r="P61" s="1"/>
      <c r="Q61" s="56"/>
      <c r="R61" s="56">
        <f>SUM(R57:R60)</f>
        <v>0</v>
      </c>
    </row>
    <row r="62" spans="1:18" ht="13.5" customHeight="1" thickBot="1">
      <c r="A62" s="1"/>
      <c r="B62" s="1"/>
      <c r="C62" s="1"/>
      <c r="D62" s="1"/>
      <c r="E62" s="1"/>
      <c r="F62" s="1"/>
      <c r="G62" s="1"/>
      <c r="I62" s="1"/>
      <c r="J62" s="1"/>
      <c r="K62" s="1"/>
      <c r="L62" s="223" t="s">
        <v>431</v>
      </c>
      <c r="M62" s="1"/>
      <c r="N62" s="1"/>
      <c r="O62" s="1"/>
      <c r="P62" s="1"/>
    </row>
    <row r="63" spans="1:18" ht="13.5" customHeight="1" thickBot="1">
      <c r="A63" s="1"/>
      <c r="B63" s="1"/>
      <c r="C63" s="1"/>
      <c r="D63" s="1"/>
      <c r="E63" s="1" t="s">
        <v>19</v>
      </c>
      <c r="F63" s="1"/>
      <c r="G63" s="3" t="str">
        <f>IF(H61="設置無し","",G61)</f>
        <v/>
      </c>
      <c r="H63" s="40"/>
      <c r="I63" s="1" t="s">
        <v>26</v>
      </c>
      <c r="J63" s="40"/>
      <c r="K63" s="4" t="s">
        <v>22</v>
      </c>
      <c r="L63" s="40"/>
      <c r="M63" s="30" t="s">
        <v>432</v>
      </c>
      <c r="N63" s="1"/>
      <c r="O63" s="63" t="s">
        <v>376</v>
      </c>
      <c r="P63" s="63"/>
      <c r="Q63" s="56" t="s">
        <v>498</v>
      </c>
      <c r="R63" s="56" t="str">
        <f>IF(ISERROR(SEARCH("その他",H21,1)),"",1)</f>
        <v/>
      </c>
    </row>
    <row r="64" spans="1:18" ht="13.5" customHeight="1" thickBot="1">
      <c r="A64" s="1"/>
      <c r="B64" s="1"/>
      <c r="C64" s="1"/>
      <c r="D64" s="1"/>
      <c r="E64" s="1"/>
      <c r="F64" s="1"/>
      <c r="G64" s="1"/>
      <c r="I64" s="1"/>
      <c r="K64" s="1"/>
      <c r="L64" s="1"/>
      <c r="M64" s="1"/>
      <c r="N64" s="1"/>
      <c r="O64" s="1"/>
      <c r="P64" s="1"/>
      <c r="Q64" s="56"/>
      <c r="R64" s="56" t="str">
        <f>IF(ISERROR(SEARCH("その他",H23,1)),"",1)</f>
        <v/>
      </c>
    </row>
    <row r="65" spans="1:18" ht="13.5" customHeight="1" thickBot="1">
      <c r="A65" s="1"/>
      <c r="B65" s="1"/>
      <c r="C65" s="1"/>
      <c r="D65" s="1"/>
      <c r="E65" s="1"/>
      <c r="F65" s="1"/>
      <c r="G65" s="3" t="str">
        <f>IF(H61="設置無し","",G61)</f>
        <v/>
      </c>
      <c r="H65" s="40"/>
      <c r="I65" s="1" t="s">
        <v>26</v>
      </c>
      <c r="J65" s="40"/>
      <c r="K65" s="4" t="s">
        <v>22</v>
      </c>
      <c r="L65" s="40"/>
      <c r="M65" s="30" t="s">
        <v>433</v>
      </c>
      <c r="N65" s="1"/>
      <c r="O65" s="63" t="s">
        <v>388</v>
      </c>
      <c r="P65" s="63"/>
      <c r="Q65" s="56"/>
      <c r="R65" s="56" t="str">
        <f>IF(ISERROR(SEARCH("その他",H25,1)),"",1)</f>
        <v/>
      </c>
    </row>
    <row r="66" spans="1:18" ht="13.5" customHeight="1" thickBot="1">
      <c r="A66" s="1"/>
      <c r="B66" s="1"/>
      <c r="C66" s="1"/>
      <c r="D66" s="1"/>
      <c r="E66" s="1"/>
      <c r="F66" s="1"/>
      <c r="G66" s="1"/>
      <c r="H66" t="str">
        <f>IF(H63&gt;300,"2群以上に分割してください。","")</f>
        <v/>
      </c>
      <c r="I66" s="29"/>
      <c r="J66" s="29"/>
      <c r="K66" s="1"/>
      <c r="L66" s="1"/>
      <c r="M66" s="1"/>
      <c r="N66" s="1"/>
      <c r="O66" s="1"/>
      <c r="P66" s="1"/>
      <c r="Q66" s="56"/>
      <c r="R66" s="56" t="str">
        <f>IF(ISERROR(SEARCH("その他",H27,1)),"",1)</f>
        <v/>
      </c>
    </row>
    <row r="67" spans="1:18" ht="13.5" customHeight="1" thickBot="1">
      <c r="A67" s="1"/>
      <c r="B67" s="1"/>
      <c r="C67" s="1"/>
      <c r="D67" s="1"/>
      <c r="E67" s="1" t="s">
        <v>28</v>
      </c>
      <c r="F67" s="1"/>
      <c r="G67" s="3" t="str">
        <f>IF(H61="設置無し","",G61)</f>
        <v/>
      </c>
      <c r="H67" s="40"/>
      <c r="I67" s="1"/>
      <c r="J67" s="1"/>
      <c r="K67" s="1"/>
      <c r="L67" s="1"/>
      <c r="M67" s="1"/>
      <c r="N67" s="1"/>
      <c r="O67" s="1"/>
      <c r="P67" s="1"/>
      <c r="Q67" s="56"/>
      <c r="R67" s="56">
        <f>SUM(R63:R66)</f>
        <v>0</v>
      </c>
    </row>
    <row r="68" spans="1:18" ht="13.5" customHeight="1" thickBot="1">
      <c r="A68" s="1"/>
      <c r="B68" s="1"/>
      <c r="C68" s="1"/>
      <c r="D68" s="1"/>
      <c r="E68" s="1"/>
      <c r="F68" s="1"/>
      <c r="G68" s="1"/>
      <c r="I68" s="1"/>
      <c r="J68" s="1"/>
      <c r="K68" s="1"/>
      <c r="L68" s="1"/>
      <c r="M68" s="1"/>
      <c r="N68" s="1"/>
      <c r="O68" s="1"/>
      <c r="P68" s="1"/>
    </row>
    <row r="69" spans="1:18" ht="13.5" customHeight="1" thickBot="1">
      <c r="A69" s="1"/>
      <c r="B69" s="1"/>
      <c r="C69" s="1"/>
      <c r="D69" s="1"/>
      <c r="E69" s="1" t="s">
        <v>30</v>
      </c>
      <c r="F69" s="1"/>
      <c r="G69" s="3" t="str">
        <f>IF(H61="設置無し","",G61)</f>
        <v/>
      </c>
      <c r="H69" s="40"/>
      <c r="I69" s="1"/>
      <c r="J69" s="1"/>
      <c r="K69" s="1"/>
      <c r="L69" s="1"/>
      <c r="M69" s="1"/>
      <c r="N69" s="1"/>
      <c r="O69" s="1"/>
      <c r="P69" s="1"/>
    </row>
    <row r="70" spans="1:18" ht="13.5" customHeight="1" thickBot="1">
      <c r="A70" s="1"/>
      <c r="B70" s="1"/>
      <c r="C70" s="1"/>
      <c r="D70" s="1"/>
      <c r="E70" s="1"/>
      <c r="F70" s="1"/>
      <c r="G70" s="1"/>
      <c r="I70" s="1"/>
      <c r="J70" s="1"/>
      <c r="K70" s="1"/>
      <c r="L70" s="1"/>
      <c r="M70" s="1"/>
      <c r="N70" s="1"/>
      <c r="O70" s="1"/>
      <c r="P70" s="1"/>
    </row>
    <row r="71" spans="1:18" ht="13.5" customHeight="1" thickBot="1">
      <c r="A71" s="1"/>
      <c r="B71" s="1"/>
      <c r="C71" s="1" t="s">
        <v>33</v>
      </c>
      <c r="D71" s="1"/>
      <c r="E71" s="1" t="s">
        <v>31</v>
      </c>
      <c r="F71" s="30" t="s">
        <v>151</v>
      </c>
      <c r="G71" s="3" t="str">
        <f>IF(R55&gt;0,"＊",IF(R61&gt;0,"＊",""))</f>
        <v/>
      </c>
      <c r="H71" s="40"/>
      <c r="I71" s="1"/>
      <c r="J71" s="40"/>
      <c r="K71" s="4" t="s">
        <v>32</v>
      </c>
      <c r="L71" s="1"/>
      <c r="M71" s="1"/>
      <c r="N71" s="1"/>
      <c r="O71" s="63" t="s">
        <v>389</v>
      </c>
      <c r="P71" s="63"/>
    </row>
    <row r="72" spans="1:18" ht="13.5" customHeight="1" thickBot="1">
      <c r="A72" s="1"/>
      <c r="B72" s="1"/>
      <c r="C72" s="1"/>
      <c r="D72" s="1"/>
      <c r="E72" s="1"/>
      <c r="F72" s="1"/>
      <c r="G72" s="1"/>
      <c r="I72" s="1"/>
      <c r="K72" s="1"/>
      <c r="L72" s="1"/>
      <c r="M72" s="1"/>
      <c r="N72" s="1"/>
      <c r="O72" s="1"/>
      <c r="P72" s="1"/>
    </row>
    <row r="73" spans="1:18" ht="13.5" customHeight="1" thickBot="1">
      <c r="A73" s="1"/>
      <c r="B73" s="1"/>
      <c r="C73" s="1"/>
      <c r="D73" s="1"/>
      <c r="E73" s="1" t="s">
        <v>31</v>
      </c>
      <c r="F73" s="30" t="s">
        <v>152</v>
      </c>
      <c r="G73" s="3"/>
      <c r="H73" s="222"/>
      <c r="I73" s="1"/>
      <c r="J73" s="40"/>
      <c r="K73" s="4" t="s">
        <v>32</v>
      </c>
      <c r="L73" s="1"/>
      <c r="M73" s="1"/>
      <c r="N73" s="1"/>
      <c r="O73" s="1"/>
      <c r="P73" s="1"/>
    </row>
    <row r="74" spans="1:18" ht="13.5" customHeight="1" thickBot="1">
      <c r="A74" s="1"/>
      <c r="B74" s="1"/>
      <c r="C74" s="1"/>
      <c r="D74" s="1"/>
      <c r="E74" s="1"/>
      <c r="F74" s="1"/>
      <c r="G74" s="1"/>
      <c r="I74" s="1"/>
      <c r="K74" s="1"/>
      <c r="L74" s="1"/>
      <c r="M74" s="1"/>
      <c r="N74" s="1"/>
      <c r="O74" s="1"/>
      <c r="P74" s="1"/>
    </row>
    <row r="75" spans="1:18" ht="13.5" customHeight="1" thickBot="1">
      <c r="A75" s="1"/>
      <c r="B75" s="1"/>
      <c r="C75" s="1"/>
      <c r="D75" s="1"/>
      <c r="E75" s="32" t="s">
        <v>121</v>
      </c>
      <c r="F75" s="1"/>
      <c r="G75" s="3" t="str">
        <f>IF(R55&gt;0,"＊",IF(R61&gt;0,"＊",""))</f>
        <v/>
      </c>
      <c r="H75" s="40"/>
      <c r="I75" s="1"/>
      <c r="K75" s="4"/>
      <c r="L75" s="1"/>
    </row>
    <row r="76" spans="1:18" ht="13.5" customHeight="1" thickBot="1">
      <c r="A76" s="1"/>
      <c r="C76" s="1"/>
      <c r="D76" s="1"/>
      <c r="E76" s="1"/>
      <c r="F76" s="1"/>
      <c r="G76" s="1"/>
      <c r="I76" s="1"/>
      <c r="K76" s="1"/>
      <c r="L76" s="1"/>
    </row>
    <row r="77" spans="1:18" ht="13.5" customHeight="1" thickBot="1">
      <c r="A77" s="1"/>
      <c r="C77" s="1"/>
      <c r="D77" s="1"/>
      <c r="E77" s="30" t="s">
        <v>177</v>
      </c>
      <c r="F77" s="1"/>
      <c r="G77" s="3" t="str">
        <f>IF(R55&gt;0,"＊",IF(R61&gt;0,"＊",""))</f>
        <v/>
      </c>
      <c r="H77" s="40"/>
      <c r="I77" s="2" t="s">
        <v>437</v>
      </c>
      <c r="J77" s="224"/>
      <c r="K77" s="1"/>
      <c r="L77" s="1"/>
    </row>
    <row r="78" spans="1:18" ht="13.5" customHeight="1" thickBot="1">
      <c r="A78" s="1"/>
      <c r="C78" s="1"/>
      <c r="D78" s="1"/>
      <c r="E78" s="1"/>
      <c r="F78" s="1"/>
      <c r="G78" s="1"/>
      <c r="I78" s="1"/>
      <c r="K78" s="1"/>
      <c r="L78" s="1"/>
    </row>
    <row r="79" spans="1:18" ht="13.5" customHeight="1" thickBot="1">
      <c r="A79" s="1"/>
      <c r="B79" s="1"/>
      <c r="C79" s="30" t="s">
        <v>310</v>
      </c>
      <c r="D79" s="1"/>
      <c r="E79" s="1" t="s">
        <v>31</v>
      </c>
      <c r="F79" s="1"/>
      <c r="G79" s="3" t="str">
        <f>IF(R55&gt;0,"＊",IF(R61&gt;0,"＊",""))</f>
        <v/>
      </c>
      <c r="H79" s="40"/>
      <c r="I79" s="1"/>
      <c r="J79" s="40"/>
      <c r="K79" s="4" t="s">
        <v>32</v>
      </c>
      <c r="L79" s="1"/>
      <c r="O79" s="251" t="str">
        <f>IF(H79="１号柱","柱上ＶＣＴについて","")</f>
        <v/>
      </c>
      <c r="P79" s="63"/>
    </row>
    <row r="80" spans="1:18" ht="13.5" customHeight="1" thickBot="1">
      <c r="A80" s="1"/>
      <c r="B80" s="1"/>
      <c r="C80" s="1"/>
      <c r="D80" s="1"/>
      <c r="E80" s="1"/>
      <c r="F80" s="1"/>
      <c r="G80" s="1"/>
      <c r="I80" s="1"/>
      <c r="J80" s="1"/>
      <c r="K80" s="1"/>
      <c r="L80" s="1"/>
    </row>
    <row r="81" spans="1:12" ht="13.5" customHeight="1" thickBot="1">
      <c r="A81" s="1"/>
      <c r="B81" s="1"/>
      <c r="C81" s="1"/>
      <c r="D81" s="1"/>
      <c r="E81" s="1" t="s">
        <v>34</v>
      </c>
      <c r="F81" s="1"/>
      <c r="G81" s="3" t="str">
        <f>IF(R55&gt;0,"＊",IF(R61&gt;0,"＊",""))</f>
        <v/>
      </c>
      <c r="H81" s="40"/>
      <c r="I81" s="1"/>
      <c r="J81" s="1"/>
      <c r="K81" s="1"/>
      <c r="L81" s="1"/>
    </row>
    <row r="82" spans="1:12" ht="13.5" customHeight="1" thickBot="1">
      <c r="A82" s="1"/>
      <c r="B82" s="1"/>
      <c r="C82" s="1"/>
      <c r="D82" s="1"/>
      <c r="E82" s="1"/>
      <c r="F82" s="1"/>
      <c r="G82" s="1"/>
      <c r="I82" s="1"/>
      <c r="J82" s="1"/>
      <c r="K82" s="1"/>
      <c r="L82" s="1"/>
    </row>
    <row r="83" spans="1:12" ht="13.5" customHeight="1" thickBot="1">
      <c r="A83" s="1"/>
      <c r="B83" s="1"/>
      <c r="C83" s="1"/>
      <c r="D83" s="1"/>
      <c r="E83" s="31"/>
      <c r="F83" s="33" t="s">
        <v>182</v>
      </c>
      <c r="G83" s="3" t="str">
        <f>IF(R55&gt;0,"＊",IF(R61&gt;0,"＊",""))</f>
        <v/>
      </c>
      <c r="H83" s="40"/>
      <c r="I83" s="1" t="s">
        <v>35</v>
      </c>
      <c r="J83" s="7" t="str">
        <f>IF(H83&lt;=40,"","調達リードタイムは約３ヶ月程度")</f>
        <v/>
      </c>
      <c r="K83" s="1"/>
      <c r="L83" s="1"/>
    </row>
    <row r="84" spans="1:12" ht="13.5" customHeight="1">
      <c r="A84" s="1"/>
      <c r="B84" s="1"/>
      <c r="C84" s="1"/>
      <c r="D84" s="1"/>
      <c r="E84" s="31"/>
      <c r="F84" s="33"/>
      <c r="G84" s="3"/>
      <c r="H84" s="34"/>
      <c r="I84" s="1"/>
      <c r="J84" s="2"/>
      <c r="K84" s="1"/>
      <c r="L84" s="1"/>
    </row>
    <row r="85" spans="1:12" ht="13.5" customHeight="1">
      <c r="A85" s="1"/>
      <c r="B85" s="1"/>
      <c r="C85" s="1"/>
      <c r="D85" s="1"/>
      <c r="E85" s="31"/>
      <c r="F85" s="33"/>
      <c r="G85" s="3"/>
      <c r="H85" s="34"/>
      <c r="I85" s="1"/>
      <c r="J85" s="2"/>
      <c r="K85" s="1"/>
      <c r="L85" s="1"/>
    </row>
    <row r="86" spans="1:12" ht="13.5" customHeight="1" thickBot="1">
      <c r="A86" s="1"/>
      <c r="B86" s="1"/>
      <c r="C86" s="1"/>
      <c r="D86" s="1"/>
      <c r="E86" s="31"/>
      <c r="F86" s="33"/>
      <c r="G86" s="3"/>
      <c r="H86" s="3"/>
      <c r="I86" s="1"/>
      <c r="J86" s="2"/>
      <c r="K86" s="1"/>
      <c r="L86" s="1"/>
    </row>
    <row r="87" spans="1:12" ht="13.5" customHeight="1" thickBot="1">
      <c r="A87" s="1"/>
      <c r="B87" s="1"/>
      <c r="C87" s="1"/>
      <c r="D87" s="1"/>
      <c r="E87" s="7" t="s">
        <v>281</v>
      </c>
      <c r="F87" s="33"/>
      <c r="G87" s="3" t="str">
        <f>IF(R55&gt;0,"＊",IF(R61&gt;0,"＊",""))</f>
        <v/>
      </c>
      <c r="H87" s="40"/>
      <c r="I87" s="1"/>
      <c r="J87" s="2"/>
      <c r="K87" s="1"/>
      <c r="L87" s="1"/>
    </row>
    <row r="88" spans="1:12" ht="13.5" customHeight="1" thickBot="1">
      <c r="A88" s="1"/>
      <c r="B88" s="1"/>
      <c r="C88" s="1"/>
      <c r="D88" s="1"/>
      <c r="E88" s="31"/>
      <c r="F88" s="33"/>
      <c r="G88" s="3"/>
      <c r="H88" s="3"/>
      <c r="I88" s="1"/>
      <c r="J88" s="2"/>
      <c r="K88" s="1"/>
      <c r="L88" s="1"/>
    </row>
    <row r="89" spans="1:12" ht="13.5" customHeight="1" thickBot="1">
      <c r="A89" s="1"/>
      <c r="B89" s="1"/>
      <c r="C89" s="1"/>
      <c r="D89" s="1"/>
      <c r="E89" s="7" t="s">
        <v>282</v>
      </c>
      <c r="F89" s="33"/>
      <c r="G89" s="3" t="str">
        <f>IF(R55&gt;0,"＊",IF(R61&gt;0,"＊",""))</f>
        <v/>
      </c>
      <c r="H89" s="40"/>
      <c r="I89" s="1"/>
      <c r="J89" s="2"/>
      <c r="K89" s="1"/>
      <c r="L89" s="1"/>
    </row>
    <row r="90" spans="1:12" ht="13.5" customHeight="1" thickBot="1">
      <c r="B90" s="1"/>
      <c r="C90" s="1"/>
      <c r="D90" s="1"/>
      <c r="E90" s="1"/>
      <c r="F90" s="1"/>
      <c r="G90" s="1"/>
      <c r="I90" s="1"/>
      <c r="J90" s="1"/>
      <c r="K90" s="1"/>
      <c r="L90" s="1"/>
    </row>
    <row r="91" spans="1:12" ht="13.5" customHeight="1" thickBot="1">
      <c r="B91" s="1"/>
      <c r="C91" s="1" t="s">
        <v>37</v>
      </c>
      <c r="D91" s="1"/>
      <c r="E91" s="1" t="s">
        <v>39</v>
      </c>
      <c r="F91" s="1"/>
      <c r="G91" s="3" t="str">
        <f>IF(R55&gt;0,"＊",IF(R61&gt;0,"＊",IF(R39&gt;0,"＊","")))</f>
        <v/>
      </c>
      <c r="H91" s="40"/>
      <c r="I91" s="2" t="str">
        <f>IF(H91="有り",IF(H93="提出済み","","計算書のご提出をお願いいたします。"),"")</f>
        <v/>
      </c>
      <c r="J91" s="1"/>
      <c r="K91" s="1"/>
      <c r="L91" s="1"/>
    </row>
    <row r="92" spans="1:12" ht="13.5" customHeight="1" thickBot="1">
      <c r="B92" s="1"/>
      <c r="C92" s="1"/>
      <c r="D92" s="1"/>
      <c r="E92" s="1"/>
      <c r="F92" s="1"/>
      <c r="G92" s="3"/>
      <c r="H92" s="3"/>
      <c r="I92" s="2"/>
      <c r="J92" s="1"/>
      <c r="K92" s="1"/>
      <c r="L92" s="1"/>
    </row>
    <row r="93" spans="1:12" ht="13.5" customHeight="1" thickBot="1">
      <c r="B93" s="1"/>
      <c r="C93" s="1"/>
      <c r="D93" s="1"/>
      <c r="E93" s="30"/>
      <c r="F93" s="55" t="s">
        <v>153</v>
      </c>
      <c r="G93" s="3" t="str">
        <f>IF(H91="有り","＊","")</f>
        <v/>
      </c>
      <c r="H93" s="40"/>
      <c r="I93" s="2" t="str">
        <f>IF(H91="有り","","不要")</f>
        <v>不要</v>
      </c>
      <c r="J93" s="1"/>
      <c r="K93" s="1"/>
      <c r="L93" s="1"/>
    </row>
    <row r="94" spans="1:12" ht="13.5" customHeight="1" thickBot="1">
      <c r="B94" s="1"/>
      <c r="C94" s="1"/>
      <c r="D94" s="1"/>
      <c r="E94" s="1"/>
      <c r="F94" s="1"/>
      <c r="G94" s="1"/>
      <c r="I94" s="1"/>
      <c r="J94" s="1"/>
      <c r="K94" s="1"/>
      <c r="L94" s="1"/>
    </row>
    <row r="95" spans="1:12" ht="13.5" customHeight="1" thickBot="1">
      <c r="B95" s="1"/>
      <c r="C95" s="1" t="s">
        <v>38</v>
      </c>
      <c r="D95" s="1"/>
      <c r="E95" s="1" t="s">
        <v>39</v>
      </c>
      <c r="F95" s="1"/>
      <c r="G95" s="3" t="str">
        <f>IF(R55&gt;0,"＊",IF(R61&gt;0,"＊",IF(R39&gt;0,"＊","")))</f>
        <v/>
      </c>
      <c r="H95" s="40"/>
      <c r="I95" s="2" t="str">
        <f>IF(H95="有り","仕様書のご提出をお願いいたします。","")</f>
        <v/>
      </c>
      <c r="J95" s="1"/>
      <c r="K95" s="1"/>
      <c r="L95" s="1"/>
    </row>
    <row r="96" spans="1:12" ht="13.5" customHeight="1" thickBot="1">
      <c r="L96" s="1"/>
    </row>
    <row r="97" spans="2:15" ht="13.5" customHeight="1" thickBot="1">
      <c r="B97" s="1"/>
      <c r="C97" s="30" t="s">
        <v>122</v>
      </c>
      <c r="E97" s="34" t="s">
        <v>41</v>
      </c>
      <c r="G97" s="3"/>
      <c r="H97" s="40"/>
      <c r="I97" s="30" t="s">
        <v>49</v>
      </c>
      <c r="L97" s="1"/>
    </row>
    <row r="98" spans="2:15" ht="13.5" customHeight="1" thickBot="1">
      <c r="E98" s="34"/>
      <c r="J98" s="30"/>
      <c r="L98" s="1"/>
    </row>
    <row r="99" spans="2:15" ht="13.5" customHeight="1" thickBot="1">
      <c r="B99" s="1"/>
      <c r="C99" s="30" t="s">
        <v>123</v>
      </c>
      <c r="E99" s="34" t="s">
        <v>41</v>
      </c>
      <c r="G99" s="3"/>
      <c r="H99" s="40"/>
      <c r="I99" s="30" t="s">
        <v>124</v>
      </c>
      <c r="J99" s="30"/>
      <c r="L99" s="1"/>
    </row>
    <row r="100" spans="2:15" ht="14.25" thickBot="1"/>
    <row r="101" spans="2:15" ht="14.25" thickBot="1">
      <c r="B101" s="1"/>
      <c r="C101" s="30" t="s">
        <v>132</v>
      </c>
      <c r="E101" s="34" t="s">
        <v>133</v>
      </c>
      <c r="G101" s="3" t="str">
        <f>IF(R55&gt;0,"＊",IF(R61&gt;0,"＊",""))</f>
        <v/>
      </c>
      <c r="H101" s="40"/>
      <c r="I101" s="2" t="str">
        <f>IF(H101="有り","シーケンス図のご提出をお願いいたします。","")</f>
        <v/>
      </c>
    </row>
    <row r="102" spans="2:15" ht="14.25" thickBot="1">
      <c r="B102" s="1"/>
      <c r="C102" s="1"/>
      <c r="D102" s="1"/>
      <c r="E102" s="1"/>
      <c r="F102" s="1"/>
      <c r="G102" s="1"/>
      <c r="I102" s="1"/>
      <c r="J102" s="1"/>
      <c r="K102" s="1"/>
      <c r="L102" s="1"/>
    </row>
    <row r="103" spans="2:15">
      <c r="B103" s="1"/>
      <c r="C103" s="30" t="s">
        <v>566</v>
      </c>
      <c r="D103" s="442"/>
      <c r="E103" s="443"/>
      <c r="F103" s="443"/>
      <c r="G103" s="443"/>
      <c r="H103" s="443"/>
      <c r="I103" s="443"/>
      <c r="J103" s="443"/>
      <c r="K103" s="444"/>
      <c r="L103" s="1"/>
      <c r="O103" t="s">
        <v>372</v>
      </c>
    </row>
    <row r="104" spans="2:15">
      <c r="B104" s="1"/>
      <c r="C104" s="30" t="s">
        <v>567</v>
      </c>
      <c r="D104" s="436"/>
      <c r="E104" s="437"/>
      <c r="F104" s="437"/>
      <c r="G104" s="437"/>
      <c r="H104" s="437"/>
      <c r="I104" s="437"/>
      <c r="J104" s="437"/>
      <c r="K104" s="438"/>
      <c r="L104" s="1"/>
    </row>
    <row r="105" spans="2:15">
      <c r="B105" s="1"/>
      <c r="C105" s="30"/>
      <c r="D105" s="436"/>
      <c r="E105" s="437"/>
      <c r="F105" s="437"/>
      <c r="G105" s="437"/>
      <c r="H105" s="437"/>
      <c r="I105" s="437"/>
      <c r="J105" s="437"/>
      <c r="K105" s="438"/>
      <c r="L105" s="1"/>
    </row>
    <row r="106" spans="2:15">
      <c r="B106" s="1"/>
      <c r="C106" s="30"/>
      <c r="D106" s="436"/>
      <c r="E106" s="437"/>
      <c r="F106" s="437"/>
      <c r="G106" s="437"/>
      <c r="H106" s="437"/>
      <c r="I106" s="437"/>
      <c r="J106" s="437"/>
      <c r="K106" s="438"/>
      <c r="L106" s="1"/>
    </row>
    <row r="107" spans="2:15">
      <c r="B107" s="1"/>
      <c r="C107" s="30"/>
      <c r="D107" s="436"/>
      <c r="E107" s="437"/>
      <c r="F107" s="437"/>
      <c r="G107" s="437"/>
      <c r="H107" s="437"/>
      <c r="I107" s="437"/>
      <c r="J107" s="437"/>
      <c r="K107" s="438"/>
      <c r="L107" s="1"/>
    </row>
    <row r="108" spans="2:15">
      <c r="B108" s="1"/>
      <c r="C108" s="30"/>
      <c r="D108" s="436"/>
      <c r="E108" s="437"/>
      <c r="F108" s="437"/>
      <c r="G108" s="437"/>
      <c r="H108" s="437"/>
      <c r="I108" s="437"/>
      <c r="J108" s="437"/>
      <c r="K108" s="438"/>
      <c r="L108" s="1"/>
    </row>
    <row r="109" spans="2:15">
      <c r="B109" s="1"/>
      <c r="C109" s="30"/>
      <c r="D109" s="436"/>
      <c r="E109" s="437"/>
      <c r="F109" s="437"/>
      <c r="G109" s="437"/>
      <c r="H109" s="437"/>
      <c r="I109" s="437"/>
      <c r="J109" s="437"/>
      <c r="K109" s="438"/>
      <c r="L109" s="1"/>
    </row>
    <row r="110" spans="2:15">
      <c r="B110" s="1"/>
      <c r="C110" s="30"/>
      <c r="D110" s="436"/>
      <c r="E110" s="437"/>
      <c r="F110" s="437"/>
      <c r="G110" s="437"/>
      <c r="H110" s="437"/>
      <c r="I110" s="437"/>
      <c r="J110" s="437"/>
      <c r="K110" s="438"/>
      <c r="L110" s="1"/>
    </row>
    <row r="111" spans="2:15">
      <c r="B111" s="1"/>
      <c r="C111" s="30"/>
      <c r="D111" s="436"/>
      <c r="E111" s="437"/>
      <c r="F111" s="437"/>
      <c r="G111" s="437"/>
      <c r="H111" s="437"/>
      <c r="I111" s="437"/>
      <c r="J111" s="437"/>
      <c r="K111" s="438"/>
      <c r="L111" s="1"/>
    </row>
    <row r="112" spans="2:15">
      <c r="B112" s="1"/>
      <c r="C112" s="30"/>
      <c r="D112" s="436"/>
      <c r="E112" s="437"/>
      <c r="F112" s="437"/>
      <c r="G112" s="437"/>
      <c r="H112" s="437"/>
      <c r="I112" s="437"/>
      <c r="J112" s="437"/>
      <c r="K112" s="438"/>
      <c r="L112" s="1"/>
    </row>
    <row r="113" spans="2:12">
      <c r="B113" s="1"/>
      <c r="C113" s="30"/>
      <c r="D113" s="436"/>
      <c r="E113" s="437"/>
      <c r="F113" s="437"/>
      <c r="G113" s="437"/>
      <c r="H113" s="437"/>
      <c r="I113" s="437"/>
      <c r="J113" s="437"/>
      <c r="K113" s="438"/>
      <c r="L113" s="1"/>
    </row>
    <row r="114" spans="2:12">
      <c r="B114" s="1"/>
      <c r="C114" s="30"/>
      <c r="D114" s="436"/>
      <c r="E114" s="437"/>
      <c r="F114" s="437"/>
      <c r="G114" s="437"/>
      <c r="H114" s="437"/>
      <c r="I114" s="437"/>
      <c r="J114" s="437"/>
      <c r="K114" s="438"/>
      <c r="L114" s="1"/>
    </row>
    <row r="115" spans="2:12">
      <c r="B115" s="1"/>
      <c r="C115" s="30"/>
      <c r="D115" s="436"/>
      <c r="E115" s="437"/>
      <c r="F115" s="437"/>
      <c r="G115" s="437"/>
      <c r="H115" s="437"/>
      <c r="I115" s="437"/>
      <c r="J115" s="437"/>
      <c r="K115" s="438"/>
      <c r="L115" s="1"/>
    </row>
    <row r="116" spans="2:12">
      <c r="B116" s="1"/>
      <c r="C116" s="30"/>
      <c r="D116" s="436"/>
      <c r="E116" s="437"/>
      <c r="F116" s="437"/>
      <c r="G116" s="437"/>
      <c r="H116" s="437"/>
      <c r="I116" s="437"/>
      <c r="J116" s="437"/>
      <c r="K116" s="438"/>
      <c r="L116" s="1"/>
    </row>
    <row r="117" spans="2:12">
      <c r="B117" s="1"/>
      <c r="C117" s="30"/>
      <c r="D117" s="436"/>
      <c r="E117" s="437"/>
      <c r="F117" s="437"/>
      <c r="G117" s="437"/>
      <c r="H117" s="437"/>
      <c r="I117" s="437"/>
      <c r="J117" s="437"/>
      <c r="K117" s="438"/>
      <c r="L117" s="1"/>
    </row>
    <row r="118" spans="2:12">
      <c r="B118" s="1"/>
      <c r="C118" s="30"/>
      <c r="D118" s="436"/>
      <c r="E118" s="437"/>
      <c r="F118" s="437"/>
      <c r="G118" s="437"/>
      <c r="H118" s="437"/>
      <c r="I118" s="437"/>
      <c r="J118" s="437"/>
      <c r="K118" s="438"/>
      <c r="L118" s="1"/>
    </row>
    <row r="119" spans="2:12">
      <c r="B119" s="1"/>
      <c r="C119" s="30"/>
      <c r="D119" s="436"/>
      <c r="E119" s="437"/>
      <c r="F119" s="437"/>
      <c r="G119" s="437"/>
      <c r="H119" s="437"/>
      <c r="I119" s="437"/>
      <c r="J119" s="437"/>
      <c r="K119" s="438"/>
      <c r="L119" s="1"/>
    </row>
    <row r="120" spans="2:12">
      <c r="B120" s="1"/>
      <c r="C120" s="30"/>
      <c r="D120" s="436"/>
      <c r="E120" s="437"/>
      <c r="F120" s="437"/>
      <c r="G120" s="437"/>
      <c r="H120" s="437"/>
      <c r="I120" s="437"/>
      <c r="J120" s="437"/>
      <c r="K120" s="438"/>
      <c r="L120" s="1"/>
    </row>
    <row r="121" spans="2:12">
      <c r="B121" s="1"/>
      <c r="C121" s="30"/>
      <c r="D121" s="436"/>
      <c r="E121" s="437"/>
      <c r="F121" s="437"/>
      <c r="G121" s="437"/>
      <c r="H121" s="437"/>
      <c r="I121" s="437"/>
      <c r="J121" s="437"/>
      <c r="K121" s="438"/>
      <c r="L121" s="1"/>
    </row>
    <row r="122" spans="2:12" ht="14.25" thickBot="1">
      <c r="B122" s="1"/>
      <c r="C122" s="30"/>
      <c r="D122" s="439"/>
      <c r="E122" s="440"/>
      <c r="F122" s="440"/>
      <c r="G122" s="440"/>
      <c r="H122" s="440"/>
      <c r="I122" s="440"/>
      <c r="J122" s="440"/>
      <c r="K122" s="441"/>
      <c r="L122" s="1"/>
    </row>
    <row r="123" spans="2:12">
      <c r="B123" s="1"/>
      <c r="C123" s="1"/>
      <c r="D123" s="1"/>
      <c r="E123" s="1"/>
      <c r="F123" s="1"/>
      <c r="G123" s="1"/>
      <c r="I123" s="1"/>
      <c r="J123" s="1"/>
      <c r="K123" s="1"/>
      <c r="L123" s="1"/>
    </row>
    <row r="124" spans="2:12">
      <c r="B124" s="1"/>
      <c r="C124" s="1"/>
      <c r="D124" s="1"/>
      <c r="E124" s="1"/>
      <c r="F124" s="1"/>
      <c r="G124" s="1"/>
      <c r="H124" s="1"/>
      <c r="I124" s="1"/>
      <c r="J124" s="1"/>
      <c r="K124" s="1"/>
      <c r="L124" s="1"/>
    </row>
    <row r="125" spans="2:12">
      <c r="B125" s="28" t="s">
        <v>120</v>
      </c>
      <c r="C125" s="26"/>
      <c r="D125" s="26"/>
      <c r="E125" s="26"/>
      <c r="F125" s="26"/>
      <c r="G125" s="26"/>
      <c r="H125" s="26"/>
      <c r="I125" s="26"/>
      <c r="J125" s="26"/>
      <c r="K125" s="26"/>
      <c r="L125" s="27"/>
    </row>
    <row r="126" spans="2:12" ht="16.5">
      <c r="B126" s="19"/>
      <c r="C126" s="36" t="s">
        <v>119</v>
      </c>
      <c r="D126" s="37" t="str">
        <f>IF(ISERROR((H55-H57)/(H59/3)*100),"",IF(H55="","",(H55-H57)/(H59/3)*100))</f>
        <v/>
      </c>
      <c r="E126" s="38" t="s">
        <v>47</v>
      </c>
      <c r="F126" s="250" t="str">
        <f>IF(D126&gt;30,IF(H55&gt;100,"30％超過しておりますので、単相Ｔｒ分割等の検討をお願いいたします。",""),"")</f>
        <v/>
      </c>
      <c r="G126" s="16"/>
      <c r="H126" s="16"/>
      <c r="I126" s="16"/>
      <c r="J126" s="16"/>
      <c r="K126" s="16"/>
      <c r="L126" s="20"/>
    </row>
    <row r="127" spans="2:12" ht="16.5">
      <c r="B127" s="19"/>
      <c r="C127" s="18" t="s">
        <v>125</v>
      </c>
      <c r="D127" s="35" t="str">
        <f>IF(R6=0,"",R6)</f>
        <v/>
      </c>
      <c r="E127" s="17" t="s">
        <v>49</v>
      </c>
      <c r="F127" s="16"/>
      <c r="G127" s="16"/>
      <c r="H127" s="16"/>
      <c r="I127" s="16"/>
      <c r="J127" s="16"/>
      <c r="K127" s="16"/>
      <c r="L127" s="20"/>
    </row>
    <row r="128" spans="2:12" ht="16.5">
      <c r="B128" s="19"/>
      <c r="C128" s="18" t="s">
        <v>50</v>
      </c>
      <c r="D128" s="18" t="str">
        <f>IF(R6=0,"",IF(R6&lt;=200,20,IF(R6&lt;=499,50,IF(R6&lt;=2000,200,IF(R6&lt;=5000,500,"")))))</f>
        <v/>
      </c>
      <c r="E128" s="17" t="s">
        <v>48</v>
      </c>
      <c r="F128" s="16"/>
      <c r="G128" s="16"/>
      <c r="H128" s="16"/>
      <c r="I128" s="16"/>
      <c r="J128" s="16"/>
      <c r="K128" s="16"/>
      <c r="L128" s="20"/>
    </row>
    <row r="129" spans="2:16" ht="16.5">
      <c r="B129" s="19"/>
      <c r="C129" s="18" t="str">
        <f>IF(H49="ＬＢＳ","想定電流（α3）：","想定電流（α1.5）：")</f>
        <v>想定電流（α1.5）：</v>
      </c>
      <c r="D129" s="91">
        <f>IF(H49="ＬＢＳ",IF(R6="","",(R6*3)/10.29),IF(R6="","",(R6*1.5)/10.29))</f>
        <v>0</v>
      </c>
      <c r="E129" s="17" t="s">
        <v>53</v>
      </c>
      <c r="F129" s="16"/>
      <c r="G129" s="16"/>
      <c r="H129" s="16"/>
      <c r="I129" s="16"/>
      <c r="J129" s="16"/>
      <c r="K129" s="16"/>
      <c r="L129" s="20"/>
    </row>
    <row r="130" spans="2:16" ht="16.5">
      <c r="B130" s="21" t="str">
        <f>IF(H87&lt;&gt;"電線",IF(H87&lt;&gt;"ケーブル","個別協議",IF(H89&lt;&gt;"電線",IF(H89&lt;&gt;"ケーブル","個別協議",""),"")),IF(H89&lt;&gt;"ケーブル","個別協議",""))</f>
        <v>個別協議</v>
      </c>
      <c r="C130" s="22" t="s">
        <v>51</v>
      </c>
      <c r="D130" s="188" t="str">
        <f>IF(B130&lt;&gt;"","別途、協議します。",IF(D128="","",IF(D128&gt;=200,"ＲＤ端子",IF(H79="１号柱","Ｒ端子","ボルコン"))))</f>
        <v>別途、協議します。</v>
      </c>
      <c r="E130" s="92"/>
      <c r="F130" s="23"/>
      <c r="G130" s="23"/>
      <c r="H130" s="23"/>
      <c r="I130" s="23"/>
      <c r="J130" s="23"/>
      <c r="K130" s="23"/>
      <c r="L130" s="24"/>
      <c r="O130" s="251" t="str">
        <f>IF(D130="Ｒ端子","Ｒ端子について",IF(D130="ＲＤ端子","ＲＤ端子について",""))</f>
        <v/>
      </c>
      <c r="P130" s="63"/>
    </row>
    <row r="131" spans="2:16">
      <c r="B131" s="25"/>
      <c r="C131" s="25"/>
      <c r="D131" s="25"/>
      <c r="E131" s="25"/>
      <c r="F131" s="25"/>
      <c r="G131" s="25"/>
      <c r="H131" s="25"/>
      <c r="I131" s="25"/>
    </row>
    <row r="132" spans="2:16">
      <c r="B132" s="62" t="s">
        <v>176</v>
      </c>
      <c r="H132" s="139" t="b">
        <v>0</v>
      </c>
    </row>
    <row r="133" spans="2:16" ht="14.25" thickBot="1">
      <c r="B133" s="62"/>
    </row>
    <row r="134" spans="2:16" ht="14.25" thickBot="1">
      <c r="B134" s="62" t="s">
        <v>199</v>
      </c>
      <c r="C134" s="431"/>
      <c r="D134" s="432"/>
      <c r="E134" t="s">
        <v>197</v>
      </c>
    </row>
    <row r="136" spans="2:16">
      <c r="B136" t="str">
        <f>IF(H132=TRUE,IF(C134="","","下記のリンクより協議票シートへお進みください。"),"")</f>
        <v/>
      </c>
    </row>
    <row r="138" spans="2:16">
      <c r="B138" s="141" t="str">
        <f>IF(H132=TRUE,IF(C134="","","協議票シートへ"),"")</f>
        <v/>
      </c>
    </row>
    <row r="140" spans="2:16">
      <c r="B140" t="s">
        <v>553</v>
      </c>
    </row>
    <row r="142" spans="2:16">
      <c r="B142" t="s">
        <v>551</v>
      </c>
    </row>
    <row r="143" spans="2:16">
      <c r="B143" s="251" t="s">
        <v>552</v>
      </c>
    </row>
    <row r="145" spans="2:8">
      <c r="B145" s="102" t="s">
        <v>200</v>
      </c>
    </row>
    <row r="146" spans="2:8">
      <c r="B146" s="101" t="s">
        <v>201</v>
      </c>
    </row>
    <row r="147" spans="2:8">
      <c r="B147" s="101" t="s">
        <v>202</v>
      </c>
    </row>
    <row r="148" spans="2:8">
      <c r="B148" s="101" t="s">
        <v>203</v>
      </c>
    </row>
    <row r="149" spans="2:8">
      <c r="B149" s="430" t="s">
        <v>204</v>
      </c>
      <c r="C149" s="430"/>
      <c r="D149" s="430"/>
      <c r="E149" s="430"/>
      <c r="F149" s="430"/>
      <c r="G149" s="430"/>
      <c r="H149" s="430"/>
    </row>
  </sheetData>
  <sheetProtection password="8002" sheet="1" objects="1" scenarios="1"/>
  <mergeCells count="34">
    <mergeCell ref="H11:K11"/>
    <mergeCell ref="H21:K21"/>
    <mergeCell ref="D103:K103"/>
    <mergeCell ref="D104:K104"/>
    <mergeCell ref="D107:K107"/>
    <mergeCell ref="H23:K23"/>
    <mergeCell ref="H29:K29"/>
    <mergeCell ref="H19:K19"/>
    <mergeCell ref="H25:K25"/>
    <mergeCell ref="H27:K27"/>
    <mergeCell ref="H13:K13"/>
    <mergeCell ref="D105:K105"/>
    <mergeCell ref="H39:I39"/>
    <mergeCell ref="H15:K15"/>
    <mergeCell ref="D106:K106"/>
    <mergeCell ref="H31:K31"/>
    <mergeCell ref="D114:K114"/>
    <mergeCell ref="D115:K115"/>
    <mergeCell ref="D111:K111"/>
    <mergeCell ref="B149:H149"/>
    <mergeCell ref="C134:D134"/>
    <mergeCell ref="H33:K33"/>
    <mergeCell ref="D108:K108"/>
    <mergeCell ref="D109:K109"/>
    <mergeCell ref="D110:K110"/>
    <mergeCell ref="D112:K112"/>
    <mergeCell ref="D116:K116"/>
    <mergeCell ref="D120:K120"/>
    <mergeCell ref="D113:K113"/>
    <mergeCell ref="D122:K122"/>
    <mergeCell ref="D121:K121"/>
    <mergeCell ref="D117:K117"/>
    <mergeCell ref="D118:K118"/>
    <mergeCell ref="D119:K119"/>
  </mergeCells>
  <phoneticPr fontId="1"/>
  <conditionalFormatting sqref="H77 H101 H99 H97 H93 H91 H83 H81 H75 H71 J71 H69 H67 L65 H65 H63 J63 J65 H61 H53 H51 H49 H47 H33:K33 H31 H29:K29 H21:K21 H19:K19 H15:K15 H13:K13 H11:K11 H73 H79 J73 J79 H87 H89 H59 H55 H45 H43 H95 H39">
    <cfRule type="containsBlanks" dxfId="31" priority="17" stopIfTrue="1">
      <formula>LEN(TRIM(H11))=0</formula>
    </cfRule>
  </conditionalFormatting>
  <conditionalFormatting sqref="H23:K23 H25:K25 H27:K27 J47">
    <cfRule type="containsBlanks" dxfId="30" priority="18" stopIfTrue="1">
      <formula>LEN(TRIM(H23))=0</formula>
    </cfRule>
  </conditionalFormatting>
  <conditionalFormatting sqref="H57">
    <cfRule type="containsBlanks" dxfId="29" priority="16">
      <formula>LEN(TRIM(H57))=0</formula>
    </cfRule>
  </conditionalFormatting>
  <conditionalFormatting sqref="L63">
    <cfRule type="containsBlanks" dxfId="28" priority="4" stopIfTrue="1">
      <formula>LEN(TRIM(L63))=0</formula>
    </cfRule>
  </conditionalFormatting>
  <conditionalFormatting sqref="H41">
    <cfRule type="containsBlanks" dxfId="27" priority="3" stopIfTrue="1">
      <formula>LEN(TRIM(H41))=0</formula>
    </cfRule>
  </conditionalFormatting>
  <dataValidations count="31">
    <dataValidation type="list" allowBlank="1" showInputMessage="1" error="半各数字で入力してください。" sqref="L65">
      <formula1>$AD$2:$AD$4</formula1>
    </dataValidation>
    <dataValidation type="whole" allowBlank="1" showInputMessage="1" showErrorMessage="1" error="半各数字で入力してください。" sqref="H99 H97">
      <formula1>0</formula1>
      <formula2>20000</formula2>
    </dataValidation>
    <dataValidation type="list" allowBlank="1" showInputMessage="1" error="半各数字で入力してください。" sqref="H83">
      <formula1>$AM$2:$AM$11</formula1>
    </dataValidation>
    <dataValidation type="list" allowBlank="1" showInputMessage="1" sqref="H39">
      <formula1>$T$2:$T$15</formula1>
    </dataValidation>
    <dataValidation type="list" allowBlank="1" showInputMessage="1" sqref="H47">
      <formula1>$V$2:$V$5</formula1>
    </dataValidation>
    <dataValidation type="list" allowBlank="1" showInputMessage="1" sqref="H49">
      <formula1>$W$2:$W$7</formula1>
    </dataValidation>
    <dataValidation type="list" allowBlank="1" showInputMessage="1" error="半各数字で入力してください。" sqref="H52:H53">
      <formula1>$Z$2:$Z$14</formula1>
    </dataValidation>
    <dataValidation type="list" allowBlank="1" showInputMessage="1" sqref="H61">
      <formula1>$AB$2:$AB$5</formula1>
    </dataValidation>
    <dataValidation type="list" allowBlank="1" showInputMessage="1" error="半各数字で入力してください。" sqref="H63 H65">
      <formula1>$AC$2:$AC$10</formula1>
    </dataValidation>
    <dataValidation type="list" allowBlank="1" showInputMessage="1" error="半各数字で入力してください。" sqref="J63 J65">
      <formula1>$AP$2:$AP$12</formula1>
    </dataValidation>
    <dataValidation type="list" allowBlank="1" showInputMessage="1" sqref="H67">
      <formula1>$AE$2:$AE$5</formula1>
    </dataValidation>
    <dataValidation type="list" allowBlank="1" showInputMessage="1" sqref="H69">
      <formula1>$AF$2:$AF$8</formula1>
    </dataValidation>
    <dataValidation type="list" allowBlank="1" showInputMessage="1" sqref="H81">
      <formula1>$AJ$2:$AJ$4</formula1>
    </dataValidation>
    <dataValidation type="list" allowBlank="1" showInputMessage="1" sqref="H101">
      <formula1>$AO$2:$AO$4</formula1>
    </dataValidation>
    <dataValidation type="list" allowBlank="1" showInputMessage="1" sqref="H75">
      <formula1>$AK$2:$AK$4</formula1>
    </dataValidation>
    <dataValidation type="list" allowBlank="1" showInputMessage="1" error="半各数字で入力してください。" sqref="H51">
      <formula1>$X$2:$X$9</formula1>
    </dataValidation>
    <dataValidation type="list" allowBlank="1" showInputMessage="1" sqref="H93">
      <formula1>$AQ$2:$AQ$4</formula1>
    </dataValidation>
    <dataValidation type="list" allowBlank="1" showInputMessage="1" sqref="H19:K19">
      <formula1>$AS$2:$AS$13</formula1>
    </dataValidation>
    <dataValidation type="list" allowBlank="1" showInputMessage="1" sqref="H77">
      <formula1>$AL$2:$AL$7</formula1>
    </dataValidation>
    <dataValidation type="list" allowBlank="1" showInputMessage="1" showErrorMessage="1" sqref="C134">
      <formula1>$AU$2</formula1>
    </dataValidation>
    <dataValidation type="list" allowBlank="1" showInputMessage="1" sqref="H71 H79 H73">
      <formula1>$AG$2:$AG$11</formula1>
    </dataValidation>
    <dataValidation type="list" allowBlank="1" showInputMessage="1" sqref="J71 J79 J73">
      <formula1>$AI$2:$AI$15</formula1>
    </dataValidation>
    <dataValidation type="list" allowBlank="1" showInputMessage="1" error="半各数字で入力してください。" sqref="H87 H89">
      <formula1>$AN$2:$AN$6</formula1>
    </dataValidation>
    <dataValidation type="list" allowBlank="1" showInputMessage="1" error="半各数字で入力してください。" sqref="H59 H57 H55">
      <formula1>$AA$2:$AA$24</formula1>
    </dataValidation>
    <dataValidation type="list" allowBlank="1" showInputMessage="1" sqref="H21:K21 H27:K27 H25:K25 H23:K23">
      <formula1>$AT$2:$AT$20</formula1>
    </dataValidation>
    <dataValidation type="whole" allowBlank="1" showInputMessage="1" sqref="H45">
      <formula1>0</formula1>
      <formula2>1000</formula2>
    </dataValidation>
    <dataValidation type="list" allowBlank="1" showInputMessage="1" sqref="H43">
      <formula1>$U$2:$U$10</formula1>
    </dataValidation>
    <dataValidation type="list" allowBlank="1" showInputMessage="1" sqref="H41">
      <formula1>$AV$2:$AV$4</formula1>
    </dataValidation>
    <dataValidation type="list" allowBlank="1" showInputMessage="1" sqref="H91 H95">
      <formula1>$AO$2:$AO$5</formula1>
    </dataValidation>
    <dataValidation type="list" allowBlank="1" showInputMessage="1" sqref="J47">
      <formula1>$AH$2:$AH$15</formula1>
    </dataValidation>
    <dataValidation type="list" allowBlank="1" showInputMessage="1" error="半各数字で入力してください。" sqref="L63">
      <formula1>$AD$2:$AD$4</formula1>
    </dataValidation>
  </dataValidations>
  <hyperlinks>
    <hyperlink ref="B138" location="④.自家用図面確認・協議票!A1" display="④.自家用図面確認・協議票!A1"/>
    <hyperlink ref="B149" r:id="rId1"/>
    <hyperlink ref="O41" location="'⑤-5.開閉器'!A1" display="'⑤-5.開閉器'!A1"/>
    <hyperlink ref="O49" location="'⑤-7.遮断器'!A1" display="'⑤-7.遮断器'!A1"/>
    <hyperlink ref="O63" location="'⑤-8.Tr・SC'!A1" display="'⑤-8.Tr・SC'!A1"/>
    <hyperlink ref="O45" location="'⑤-6.ケーブル'!A1" display="高圧引込ケーブル工事に関するお願い"/>
    <hyperlink ref="O39" location="'⑤-4.開閉器の施設方法'!A1" display="'⑤-4.開閉器の施設方法'!A1"/>
    <hyperlink ref="O65" location="'⑤-9.SCについてのお願い'!A1" display="'⑤-9.SCについてのお願い'!A1"/>
    <hyperlink ref="O71" location="'⑤-2.計器関係'!A1" display="'⑤-2.計器関係'!A1"/>
    <hyperlink ref="O2" location="①.表紙!A1" display="表紙シートへ"/>
    <hyperlink ref="O8" location="②.自家用受電設備の工事に関するお願い!A1" display="自家用受電設備の工事に関するお願い"/>
    <hyperlink ref="B143" r:id="rId2"/>
    <hyperlink ref="O79" location="'⑤-3.柱上VCT'!A1" display="'⑤-3.柱上VCT'!A1"/>
    <hyperlink ref="O130" location="'⑤-2.計器関係'!A40" display="'⑤-2.計器関係'!A40"/>
  </hyperlinks>
  <pageMargins left="0.25" right="0.25" top="0.75" bottom="0.48"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458" r:id="rId6" name="Check Box 434">
              <controlPr defaultSize="0" autoFill="0" autoLine="0" autoPict="0">
                <anchor moveWithCells="1">
                  <from>
                    <xdr:col>5</xdr:col>
                    <xdr:colOff>161925</xdr:colOff>
                    <xdr:row>130</xdr:row>
                    <xdr:rowOff>76200</xdr:rowOff>
                  </from>
                  <to>
                    <xdr:col>6</xdr:col>
                    <xdr:colOff>95250</xdr:colOff>
                    <xdr:row>132</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121"/>
  <sheetViews>
    <sheetView showGridLines="0" zoomScale="115" zoomScaleNormal="115" workbookViewId="0"/>
  </sheetViews>
  <sheetFormatPr defaultRowHeight="13.5"/>
  <cols>
    <col min="1" max="1" width="3.625" style="64" customWidth="1"/>
    <col min="2" max="2" width="3.125" style="68" customWidth="1"/>
    <col min="3" max="28" width="3.375" style="68" customWidth="1"/>
    <col min="29" max="29" width="3.625" style="68" customWidth="1"/>
    <col min="30" max="30" width="2.625" style="65" customWidth="1"/>
    <col min="31" max="31" width="10.375" style="65" bestFit="1" customWidth="1"/>
    <col min="32" max="32" width="10.625" style="111" hidden="1" customWidth="1"/>
    <col min="33" max="33" width="19.75" style="111" hidden="1" customWidth="1"/>
    <col min="34" max="38" width="9" style="111" hidden="1" customWidth="1"/>
    <col min="39" max="43" width="9" style="65" hidden="1" customWidth="1"/>
    <col min="44" max="44" width="19.25" style="65" hidden="1" customWidth="1"/>
    <col min="45" max="45" width="9" style="65" hidden="1" customWidth="1"/>
    <col min="46" max="46" width="21" style="65" hidden="1" customWidth="1"/>
    <col min="47" max="47" width="15" style="65" hidden="1" customWidth="1"/>
    <col min="48" max="53" width="9" style="65" hidden="1" customWidth="1"/>
    <col min="54" max="16384" width="9" style="65"/>
  </cols>
  <sheetData>
    <row r="1" spans="1:53" ht="18.75">
      <c r="B1" s="549" t="s">
        <v>1204</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E1" s="63" t="str">
        <f>IF(②.自家用受電設備の工事に関するお願い!G78=TRUE,"入力シートへ","")</f>
        <v/>
      </c>
      <c r="AF1" s="113"/>
      <c r="AG1" s="113"/>
      <c r="AH1" s="113"/>
      <c r="AI1" s="113"/>
      <c r="AJ1" s="113"/>
      <c r="AK1" s="113"/>
      <c r="AL1" s="113" t="s">
        <v>250</v>
      </c>
      <c r="AM1" s="113" t="s">
        <v>246</v>
      </c>
      <c r="AN1" s="136" t="s">
        <v>248</v>
      </c>
      <c r="AO1" s="113" t="s">
        <v>249</v>
      </c>
      <c r="AP1" s="136" t="s">
        <v>244</v>
      </c>
      <c r="AQ1" s="113" t="s">
        <v>278</v>
      </c>
      <c r="AR1" s="113" t="s">
        <v>420</v>
      </c>
      <c r="AS1" s="113" t="s">
        <v>421</v>
      </c>
      <c r="AT1" s="109" t="s">
        <v>273</v>
      </c>
      <c r="AU1" s="109" t="s">
        <v>196</v>
      </c>
      <c r="AV1" s="113"/>
      <c r="AW1" s="113"/>
      <c r="AX1" s="113"/>
      <c r="AY1" s="113"/>
      <c r="AZ1" s="113"/>
      <c r="BA1" s="113"/>
    </row>
    <row r="2" spans="1:53" ht="14.25" thickBot="1">
      <c r="B2" s="68" t="s">
        <v>198</v>
      </c>
      <c r="O2" s="151"/>
      <c r="P2" s="151"/>
      <c r="Q2" s="151"/>
      <c r="R2" s="151"/>
      <c r="S2" s="151"/>
      <c r="T2" s="151"/>
      <c r="U2" s="68" t="s">
        <v>544</v>
      </c>
      <c r="V2" s="70"/>
      <c r="AE2" s="63" t="s">
        <v>538</v>
      </c>
      <c r="AF2" s="113"/>
      <c r="AG2" s="113" t="s">
        <v>237</v>
      </c>
      <c r="AH2" s="113"/>
      <c r="AI2" s="113"/>
      <c r="AJ2" s="113"/>
      <c r="AK2" s="113"/>
      <c r="AL2" s="115">
        <v>20</v>
      </c>
      <c r="AM2" s="386">
        <v>0.25</v>
      </c>
      <c r="AN2" s="115">
        <v>5</v>
      </c>
      <c r="AO2" s="115">
        <v>10</v>
      </c>
      <c r="AP2" s="148">
        <v>1.3</v>
      </c>
      <c r="AQ2" s="115">
        <v>0.2</v>
      </c>
      <c r="AR2" s="115"/>
      <c r="AS2" s="115" t="s">
        <v>228</v>
      </c>
      <c r="AT2" s="109"/>
      <c r="AU2" s="249">
        <f ca="1">NOW()</f>
        <v>43697.743311458333</v>
      </c>
      <c r="AV2" s="113"/>
      <c r="AW2" s="113"/>
      <c r="AX2" s="113"/>
      <c r="AY2" s="113"/>
      <c r="AZ2" s="113"/>
      <c r="BA2" s="113"/>
    </row>
    <row r="3" spans="1:53" ht="14.25" thickBot="1">
      <c r="B3" s="550" t="s">
        <v>270</v>
      </c>
      <c r="C3" s="551"/>
      <c r="D3" s="551"/>
      <c r="E3" s="552"/>
      <c r="F3" s="559" t="str">
        <f>IF(AG4="","",AG4)</f>
        <v/>
      </c>
      <c r="G3" s="560"/>
      <c r="H3" s="560"/>
      <c r="I3" s="560"/>
      <c r="J3" s="560"/>
      <c r="K3" s="561"/>
      <c r="L3" s="562" t="s">
        <v>199</v>
      </c>
      <c r="M3" s="563"/>
      <c r="N3" s="564"/>
      <c r="O3" s="556" t="str">
        <f>IF(③.入力シート!C134="","",③.入力シート!C134)</f>
        <v/>
      </c>
      <c r="P3" s="557"/>
      <c r="Q3" s="557"/>
      <c r="R3" s="557"/>
      <c r="S3" s="557"/>
      <c r="T3" s="558"/>
      <c r="U3" s="562" t="s">
        <v>545</v>
      </c>
      <c r="V3" s="563"/>
      <c r="W3" s="564"/>
      <c r="X3" s="556" t="str">
        <f>IF(AG3="","",AG3)</f>
        <v/>
      </c>
      <c r="Y3" s="557"/>
      <c r="Z3" s="557"/>
      <c r="AA3" s="557"/>
      <c r="AB3" s="557"/>
      <c r="AC3" s="565"/>
      <c r="AE3" s="389"/>
      <c r="AF3" s="114" t="s">
        <v>546</v>
      </c>
      <c r="AG3" s="248"/>
      <c r="AH3" s="113"/>
      <c r="AI3" s="113"/>
      <c r="AJ3" s="113"/>
      <c r="AK3" s="113"/>
      <c r="AL3" s="115">
        <v>50</v>
      </c>
      <c r="AM3" s="386">
        <v>0.5</v>
      </c>
      <c r="AN3" s="115">
        <v>6</v>
      </c>
      <c r="AO3" s="115">
        <v>15</v>
      </c>
      <c r="AP3" s="148">
        <v>1.5</v>
      </c>
      <c r="AQ3" s="115">
        <v>0.3</v>
      </c>
      <c r="AR3" s="115" t="s">
        <v>189</v>
      </c>
      <c r="AS3" s="115" t="s">
        <v>229</v>
      </c>
      <c r="AT3" s="109" t="s">
        <v>370</v>
      </c>
      <c r="AU3" s="113"/>
      <c r="AV3" s="113"/>
      <c r="AW3" s="113"/>
      <c r="AX3" s="113"/>
      <c r="AY3" s="113"/>
      <c r="AZ3" s="113"/>
      <c r="BA3" s="113"/>
    </row>
    <row r="4" spans="1:53">
      <c r="B4" s="550" t="s">
        <v>267</v>
      </c>
      <c r="C4" s="551"/>
      <c r="D4" s="551"/>
      <c r="E4" s="552"/>
      <c r="F4" s="461" t="str">
        <f>IF(③.入力シート!H11="","",③.入力シート!H11)</f>
        <v/>
      </c>
      <c r="G4" s="461"/>
      <c r="H4" s="461"/>
      <c r="I4" s="461"/>
      <c r="J4" s="461"/>
      <c r="K4" s="461"/>
      <c r="L4" s="461"/>
      <c r="M4" s="461"/>
      <c r="N4" s="461"/>
      <c r="O4" s="461"/>
      <c r="P4" s="461"/>
      <c r="Q4" s="461"/>
      <c r="R4" s="461"/>
      <c r="S4" s="461"/>
      <c r="T4" s="461"/>
      <c r="U4" s="461"/>
      <c r="V4" s="461"/>
      <c r="W4" s="461"/>
      <c r="X4" s="461"/>
      <c r="Y4" s="461"/>
      <c r="Z4" s="461"/>
      <c r="AA4" s="461"/>
      <c r="AB4" s="461"/>
      <c r="AC4" s="119" t="s">
        <v>0</v>
      </c>
      <c r="AE4" s="389"/>
      <c r="AF4" s="114" t="s">
        <v>271</v>
      </c>
      <c r="AG4" s="247"/>
      <c r="AH4" s="113"/>
      <c r="AI4" s="113"/>
      <c r="AJ4" s="113"/>
      <c r="AK4" s="113"/>
      <c r="AL4" s="115">
        <v>200</v>
      </c>
      <c r="AM4" s="386" t="s">
        <v>1205</v>
      </c>
      <c r="AN4" s="115">
        <v>7</v>
      </c>
      <c r="AO4" s="115">
        <v>20</v>
      </c>
      <c r="AP4" s="113"/>
      <c r="AQ4" s="115">
        <v>0.4</v>
      </c>
      <c r="AR4" s="115" t="s">
        <v>191</v>
      </c>
      <c r="AS4" s="115" t="s">
        <v>230</v>
      </c>
      <c r="AT4" s="109" t="s">
        <v>371</v>
      </c>
      <c r="AU4" s="113"/>
      <c r="AV4" s="113"/>
      <c r="AW4" s="113"/>
      <c r="AX4" s="113"/>
      <c r="AY4" s="113"/>
      <c r="AZ4" s="113"/>
      <c r="BA4" s="113"/>
    </row>
    <row r="5" spans="1:53" ht="14.25" customHeight="1" thickBot="1">
      <c r="B5" s="553" t="s">
        <v>44</v>
      </c>
      <c r="C5" s="554"/>
      <c r="D5" s="554"/>
      <c r="E5" s="464"/>
      <c r="F5" s="475" t="s">
        <v>43</v>
      </c>
      <c r="G5" s="475"/>
      <c r="H5" s="475" t="str">
        <f>IF(③.入力シート!H13="","",③.入力シート!H13)</f>
        <v/>
      </c>
      <c r="I5" s="475"/>
      <c r="J5" s="475"/>
      <c r="K5" s="475"/>
      <c r="L5" s="475"/>
      <c r="M5" s="475"/>
      <c r="N5" s="475"/>
      <c r="O5" s="475"/>
      <c r="P5" s="475"/>
      <c r="Q5" s="475"/>
      <c r="R5" s="475"/>
      <c r="S5" s="475"/>
      <c r="T5" s="475" t="s">
        <v>362</v>
      </c>
      <c r="U5" s="475"/>
      <c r="V5" s="475"/>
      <c r="W5" s="475"/>
      <c r="X5" s="475" t="str">
        <f>IF(③.入力シート!H15="","",③.入力シート!H15)</f>
        <v/>
      </c>
      <c r="Y5" s="475"/>
      <c r="Z5" s="475"/>
      <c r="AA5" s="475"/>
      <c r="AB5" s="475"/>
      <c r="AC5" s="555"/>
      <c r="AE5" s="389"/>
      <c r="AF5" s="114" t="s">
        <v>205</v>
      </c>
      <c r="AG5" s="112"/>
      <c r="AH5" s="113"/>
      <c r="AI5" s="113"/>
      <c r="AJ5" s="113"/>
      <c r="AK5" s="113"/>
      <c r="AL5" s="115">
        <v>500</v>
      </c>
      <c r="AM5" s="386">
        <v>1.5</v>
      </c>
      <c r="AN5" s="115">
        <v>8</v>
      </c>
      <c r="AO5" s="115">
        <v>25</v>
      </c>
      <c r="AP5" s="113"/>
      <c r="AQ5" s="115">
        <v>0.5</v>
      </c>
      <c r="AR5" s="115" t="s">
        <v>192</v>
      </c>
      <c r="AS5" s="115"/>
      <c r="AT5" s="109" t="s">
        <v>423</v>
      </c>
      <c r="AU5" s="113"/>
      <c r="AV5" s="113"/>
      <c r="AW5" s="113"/>
      <c r="AX5" s="113"/>
      <c r="AY5" s="113"/>
      <c r="AZ5" s="113"/>
      <c r="BA5" s="113"/>
    </row>
    <row r="6" spans="1:53">
      <c r="B6" s="550" t="s">
        <v>45</v>
      </c>
      <c r="C6" s="551"/>
      <c r="D6" s="551"/>
      <c r="E6" s="552"/>
      <c r="F6" s="447" t="str">
        <f>IF(③.入力シート!H21="","",③.入力シート!H21)</f>
        <v/>
      </c>
      <c r="G6" s="447"/>
      <c r="H6" s="447"/>
      <c r="I6" s="447"/>
      <c r="J6" s="447"/>
      <c r="K6" s="447"/>
      <c r="L6" s="447" t="str">
        <f>IF(③.入力シート!H23="","",③.入力シート!H23)</f>
        <v/>
      </c>
      <c r="M6" s="447"/>
      <c r="N6" s="447"/>
      <c r="O6" s="447"/>
      <c r="P6" s="447"/>
      <c r="Q6" s="447"/>
      <c r="R6" s="447" t="str">
        <f>IF(③.入力シート!H25="","",③.入力シート!H25)</f>
        <v/>
      </c>
      <c r="S6" s="447"/>
      <c r="T6" s="447"/>
      <c r="U6" s="447"/>
      <c r="V6" s="447"/>
      <c r="W6" s="447"/>
      <c r="X6" s="447" t="str">
        <f>IF(③.入力シート!H27="","",③.入力シート!H27)</f>
        <v/>
      </c>
      <c r="Y6" s="447"/>
      <c r="Z6" s="447"/>
      <c r="AA6" s="447"/>
      <c r="AB6" s="447"/>
      <c r="AC6" s="448"/>
      <c r="AE6" s="389"/>
      <c r="AF6" s="113"/>
      <c r="AG6" s="113"/>
      <c r="AH6" s="113"/>
      <c r="AI6" s="113"/>
      <c r="AJ6" s="113"/>
      <c r="AK6" s="113"/>
      <c r="AL6" s="113"/>
      <c r="AM6" s="386" t="s">
        <v>1206</v>
      </c>
      <c r="AN6" s="115">
        <v>9</v>
      </c>
      <c r="AO6" s="115">
        <v>30</v>
      </c>
      <c r="AP6" s="113"/>
      <c r="AQ6" s="115">
        <v>0.6</v>
      </c>
      <c r="AR6" s="115" t="s">
        <v>1220</v>
      </c>
      <c r="AS6" s="113"/>
      <c r="AT6" s="109" t="s">
        <v>424</v>
      </c>
      <c r="AU6" s="113"/>
      <c r="AV6" s="113"/>
      <c r="AW6" s="113"/>
      <c r="AX6" s="113"/>
      <c r="AY6" s="113"/>
      <c r="AZ6" s="113"/>
      <c r="BA6" s="113"/>
    </row>
    <row r="7" spans="1:53" ht="14.25" customHeight="1" thickBot="1">
      <c r="B7" s="553" t="s">
        <v>1</v>
      </c>
      <c r="C7" s="554"/>
      <c r="D7" s="554"/>
      <c r="E7" s="464"/>
      <c r="F7" s="475" t="str">
        <f>IF(③.入力シート!H19="","",③.入力シート!H19)</f>
        <v/>
      </c>
      <c r="G7" s="475"/>
      <c r="H7" s="475"/>
      <c r="I7" s="475"/>
      <c r="J7" s="475"/>
      <c r="K7" s="475"/>
      <c r="L7" s="475"/>
      <c r="M7" s="475"/>
      <c r="N7" s="475"/>
      <c r="O7" s="476"/>
      <c r="P7" s="578" t="s">
        <v>369</v>
      </c>
      <c r="Q7" s="579"/>
      <c r="R7" s="583" t="str">
        <f>IF(AG8="","",AG8)</f>
        <v/>
      </c>
      <c r="S7" s="459"/>
      <c r="T7" s="459"/>
      <c r="U7" s="459"/>
      <c r="V7" s="459"/>
      <c r="W7" s="459"/>
      <c r="X7" s="459" t="str">
        <f>IF(AG11="","",AG11&amp;"A")</f>
        <v/>
      </c>
      <c r="Y7" s="459"/>
      <c r="Z7" s="459" t="s">
        <v>427</v>
      </c>
      <c r="AA7" s="459"/>
      <c r="AB7" s="459" t="str">
        <f>IF(AG13="",IF(AG12="","",AG12&amp;"A"),AG13&amp;"A")</f>
        <v/>
      </c>
      <c r="AC7" s="584"/>
      <c r="AE7" s="389"/>
      <c r="AF7" s="116"/>
      <c r="AG7" s="218"/>
      <c r="AH7" s="113"/>
      <c r="AI7" s="113"/>
      <c r="AJ7" s="113"/>
      <c r="AK7" s="113"/>
      <c r="AL7" s="113"/>
      <c r="AM7" s="386">
        <v>2.5</v>
      </c>
      <c r="AN7" s="115">
        <v>10</v>
      </c>
      <c r="AO7" s="115">
        <v>40</v>
      </c>
      <c r="AP7" s="113"/>
      <c r="AQ7" s="113"/>
      <c r="AR7" s="115" t="s">
        <v>190</v>
      </c>
      <c r="AS7" s="113"/>
      <c r="AT7" s="109"/>
      <c r="AU7" s="113"/>
      <c r="AV7" s="113"/>
      <c r="AW7" s="113"/>
      <c r="AX7" s="113"/>
      <c r="AY7" s="113"/>
      <c r="AZ7" s="113"/>
      <c r="BA7" s="113"/>
    </row>
    <row r="8" spans="1:53" ht="14.25" customHeight="1">
      <c r="A8" s="72"/>
      <c r="B8" s="566" t="s">
        <v>231</v>
      </c>
      <c r="C8" s="567"/>
      <c r="D8" s="567"/>
      <c r="E8" s="568"/>
      <c r="F8" s="460" t="str">
        <f>IF(③.入力シート!H29="","",③.入力シート!H29)</f>
        <v/>
      </c>
      <c r="G8" s="461"/>
      <c r="H8" s="461"/>
      <c r="I8" s="461"/>
      <c r="J8" s="461"/>
      <c r="K8" s="461"/>
      <c r="L8" s="461"/>
      <c r="M8" s="461"/>
      <c r="N8" s="461"/>
      <c r="O8" s="461"/>
      <c r="P8" s="461"/>
      <c r="Q8" s="461"/>
      <c r="R8" s="461"/>
      <c r="S8" s="461"/>
      <c r="T8" s="461"/>
      <c r="U8" s="461"/>
      <c r="V8" s="461"/>
      <c r="W8" s="461"/>
      <c r="X8" s="461"/>
      <c r="Y8" s="461"/>
      <c r="Z8" s="461"/>
      <c r="AA8" s="461"/>
      <c r="AB8" s="461"/>
      <c r="AC8" s="462"/>
      <c r="AE8" s="389"/>
      <c r="AF8" s="114" t="s">
        <v>369</v>
      </c>
      <c r="AG8" s="110"/>
      <c r="AH8" s="113" t="s">
        <v>422</v>
      </c>
      <c r="AI8" s="113"/>
      <c r="AJ8" s="113"/>
      <c r="AK8" s="113"/>
      <c r="AL8" s="113"/>
      <c r="AM8" s="386" t="s">
        <v>1207</v>
      </c>
      <c r="AN8" s="115">
        <v>11</v>
      </c>
      <c r="AO8" s="115">
        <v>50</v>
      </c>
      <c r="AP8" s="113"/>
      <c r="AQ8" s="113"/>
      <c r="AR8" s="115"/>
      <c r="AS8" s="113"/>
      <c r="AT8" s="109"/>
      <c r="AU8" s="113"/>
      <c r="AV8" s="113"/>
      <c r="AW8" s="113"/>
      <c r="AX8" s="113"/>
      <c r="AY8" s="113"/>
      <c r="AZ8" s="113"/>
      <c r="BA8" s="113"/>
    </row>
    <row r="9" spans="1:53" ht="14.25" customHeight="1" thickBot="1">
      <c r="A9" s="72"/>
      <c r="B9" s="553" t="s">
        <v>140</v>
      </c>
      <c r="C9" s="554"/>
      <c r="D9" s="554"/>
      <c r="E9" s="464"/>
      <c r="F9" s="474" t="str">
        <f>IF(③.入力シート!H31="","",③.入力シート!H31)</f>
        <v/>
      </c>
      <c r="G9" s="475"/>
      <c r="H9" s="475"/>
      <c r="I9" s="475"/>
      <c r="J9" s="475"/>
      <c r="K9" s="475"/>
      <c r="L9" s="475"/>
      <c r="M9" s="475"/>
      <c r="N9" s="475"/>
      <c r="O9" s="476"/>
      <c r="P9" s="463" t="s">
        <v>428</v>
      </c>
      <c r="Q9" s="464"/>
      <c r="R9" s="530" t="str">
        <f>IF(③.入力シート!H33="","",③.入力シート!H33)</f>
        <v/>
      </c>
      <c r="S9" s="531"/>
      <c r="T9" s="531"/>
      <c r="U9" s="531"/>
      <c r="V9" s="531"/>
      <c r="W9" s="531"/>
      <c r="X9" s="531"/>
      <c r="Y9" s="531"/>
      <c r="Z9" s="531"/>
      <c r="AA9" s="531"/>
      <c r="AB9" s="531"/>
      <c r="AC9" s="532"/>
      <c r="AE9" s="389"/>
      <c r="AF9" s="113"/>
      <c r="AG9" s="113"/>
      <c r="AH9" s="113"/>
      <c r="AI9" s="113"/>
      <c r="AJ9" s="113"/>
      <c r="AK9" s="113"/>
      <c r="AL9" s="113"/>
      <c r="AM9" s="386" t="s">
        <v>1208</v>
      </c>
      <c r="AN9" s="115">
        <v>12</v>
      </c>
      <c r="AO9" s="115">
        <v>60</v>
      </c>
      <c r="AP9" s="113"/>
      <c r="AQ9" s="113"/>
      <c r="AR9" s="113"/>
      <c r="AS9" s="113"/>
      <c r="AT9" s="109"/>
      <c r="AU9" s="113"/>
      <c r="AV9" s="113"/>
      <c r="AW9" s="113"/>
      <c r="AX9" s="113"/>
      <c r="AY9" s="113"/>
      <c r="AZ9" s="113"/>
      <c r="BA9" s="113"/>
    </row>
    <row r="10" spans="1:53" ht="13.5" customHeight="1" thickBot="1">
      <c r="A10" s="66"/>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E10" s="111"/>
      <c r="AF10" s="113"/>
      <c r="AG10" s="117" t="s">
        <v>426</v>
      </c>
      <c r="AH10" s="113"/>
      <c r="AI10" s="113"/>
      <c r="AJ10" s="113"/>
      <c r="AK10" s="113"/>
      <c r="AL10" s="113"/>
      <c r="AM10" s="386" t="s">
        <v>1209</v>
      </c>
      <c r="AN10" s="115">
        <v>13</v>
      </c>
      <c r="AO10" s="115">
        <v>80</v>
      </c>
      <c r="AP10" s="113"/>
      <c r="AQ10" s="113"/>
      <c r="AR10" s="113"/>
      <c r="AS10" s="113"/>
      <c r="AT10" s="113"/>
      <c r="AU10" s="113"/>
      <c r="AV10" s="113"/>
      <c r="AW10" s="113"/>
      <c r="AX10" s="113"/>
      <c r="AY10" s="113"/>
      <c r="AZ10" s="113"/>
      <c r="BA10" s="113"/>
    </row>
    <row r="11" spans="1:53" ht="14.25" thickBot="1">
      <c r="A11" s="66"/>
      <c r="B11" s="575" t="s">
        <v>266</v>
      </c>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7"/>
      <c r="AE11" s="111"/>
      <c r="AF11" s="116" t="s">
        <v>425</v>
      </c>
      <c r="AG11" s="110"/>
      <c r="AH11" s="113"/>
      <c r="AI11" s="113"/>
      <c r="AJ11" s="113"/>
      <c r="AK11" s="113"/>
      <c r="AL11" s="113"/>
      <c r="AM11" s="386" t="s">
        <v>1210</v>
      </c>
      <c r="AN11" s="115">
        <v>14</v>
      </c>
      <c r="AO11" s="115" t="s">
        <v>247</v>
      </c>
      <c r="AP11" s="113"/>
      <c r="AQ11" s="113"/>
      <c r="AR11" s="113"/>
      <c r="AS11" s="113"/>
      <c r="AT11" s="113"/>
      <c r="AU11" s="113"/>
      <c r="AV11" s="113"/>
      <c r="AW11" s="113"/>
      <c r="AX11" s="113"/>
      <c r="AY11" s="113"/>
      <c r="AZ11" s="113"/>
      <c r="BA11" s="113"/>
    </row>
    <row r="12" spans="1:53">
      <c r="A12" s="225" t="s">
        <v>439</v>
      </c>
      <c r="B12" s="229" t="str">
        <f>③.入力シート!C39</f>
        <v>ＧＲ付き区分開閉器</v>
      </c>
      <c r="C12" s="97"/>
      <c r="D12" s="97"/>
      <c r="E12" s="97"/>
      <c r="F12" s="97"/>
      <c r="G12" s="170" t="str">
        <f>③.入力シート!E39</f>
        <v>種類</v>
      </c>
      <c r="H12" s="97"/>
      <c r="I12" s="97"/>
      <c r="J12" s="97"/>
      <c r="K12" s="97"/>
      <c r="L12" s="97"/>
      <c r="M12" s="97"/>
      <c r="N12" s="97"/>
      <c r="O12" s="99"/>
      <c r="P12" s="473" t="str">
        <f>IF(③.入力シート!H39="","",③.入力シート!H39)</f>
        <v/>
      </c>
      <c r="Q12" s="473"/>
      <c r="R12" s="473"/>
      <c r="S12" s="473"/>
      <c r="T12" s="473"/>
      <c r="U12" s="230"/>
      <c r="V12" s="231" t="str">
        <f>③.入力シート!E41</f>
        <v>定格短時間耐電流</v>
      </c>
      <c r="W12" s="232"/>
      <c r="X12" s="232"/>
      <c r="Y12" s="232"/>
      <c r="Z12" s="533" t="str">
        <f>IF(③.入力シート!H41="","",③.入力シート!H41)</f>
        <v/>
      </c>
      <c r="AA12" s="533"/>
      <c r="AB12" s="97" t="s">
        <v>470</v>
      </c>
      <c r="AC12" s="233"/>
      <c r="AE12" s="111"/>
      <c r="AF12" s="116" t="s">
        <v>226</v>
      </c>
      <c r="AG12" s="219" t="str">
        <f>IF(③.入力シート!D128="","",③.入力シート!D128)</f>
        <v/>
      </c>
      <c r="AH12" s="113" t="s">
        <v>547</v>
      </c>
      <c r="AI12" s="113"/>
      <c r="AJ12" s="113"/>
      <c r="AK12" s="113"/>
      <c r="AL12" s="113"/>
      <c r="AM12" s="386" t="s">
        <v>1211</v>
      </c>
      <c r="AN12" s="115">
        <v>15</v>
      </c>
      <c r="AO12" s="115"/>
      <c r="AP12" s="113"/>
      <c r="AQ12" s="113"/>
      <c r="AR12" s="113"/>
      <c r="AS12" s="113"/>
      <c r="AT12" s="113"/>
      <c r="AU12" s="113"/>
      <c r="AV12" s="113"/>
      <c r="AW12" s="113"/>
      <c r="AX12" s="113"/>
      <c r="AY12" s="113"/>
      <c r="AZ12" s="113"/>
      <c r="BA12" s="113"/>
    </row>
    <row r="13" spans="1:53" ht="13.5" customHeight="1">
      <c r="A13" s="225" t="s">
        <v>440</v>
      </c>
      <c r="B13" s="208" t="str">
        <f>③.入力シート!C43</f>
        <v>ケーブル</v>
      </c>
      <c r="C13" s="97"/>
      <c r="D13" s="97"/>
      <c r="E13" s="97"/>
      <c r="F13" s="97"/>
      <c r="G13" s="207" t="str">
        <f>③.入力シート!E43</f>
        <v>サイズ</v>
      </c>
      <c r="H13" s="97"/>
      <c r="I13" s="97"/>
      <c r="J13" s="97"/>
      <c r="K13" s="97"/>
      <c r="L13" s="97"/>
      <c r="M13" s="97"/>
      <c r="N13" s="97"/>
      <c r="O13" s="97"/>
      <c r="P13" s="449" t="str">
        <f>IF(③.入力シート!H43="","",③.入力シート!H43)</f>
        <v/>
      </c>
      <c r="Q13" s="450"/>
      <c r="R13" s="450"/>
      <c r="S13" s="450"/>
      <c r="T13" s="451"/>
      <c r="U13" s="68" t="s">
        <v>383</v>
      </c>
      <c r="X13" s="103" t="str">
        <f>③.入力シート!E45</f>
        <v>長さ</v>
      </c>
      <c r="Y13" s="97"/>
      <c r="Z13" s="449" t="str">
        <f>IF(③.入力シート!H45="","",③.入力シート!H45)</f>
        <v/>
      </c>
      <c r="AA13" s="451"/>
      <c r="AB13" s="97" t="s">
        <v>381</v>
      </c>
      <c r="AC13" s="150"/>
      <c r="AE13" s="111"/>
      <c r="AF13" s="114" t="s">
        <v>223</v>
      </c>
      <c r="AG13" s="110"/>
      <c r="AH13" s="113" t="s">
        <v>224</v>
      </c>
      <c r="AI13" s="113"/>
      <c r="AJ13" s="113"/>
      <c r="AK13" s="113"/>
      <c r="AL13" s="113"/>
      <c r="AM13" s="386" t="s">
        <v>1212</v>
      </c>
      <c r="AN13" s="113"/>
      <c r="AO13" s="113"/>
      <c r="AP13" s="113"/>
      <c r="AQ13" s="113"/>
      <c r="AR13" s="113"/>
      <c r="AS13" s="113"/>
      <c r="AT13" s="113"/>
      <c r="AU13" s="113"/>
      <c r="AV13" s="113"/>
      <c r="AW13" s="113"/>
      <c r="AX13" s="113"/>
      <c r="AY13" s="113"/>
      <c r="AZ13" s="113"/>
      <c r="BA13" s="113"/>
    </row>
    <row r="14" spans="1:53" ht="13.5" customHeight="1">
      <c r="A14" s="225" t="s">
        <v>441</v>
      </c>
      <c r="B14" s="162" t="str">
        <f>③.入力シート!C47</f>
        <v>受電設備</v>
      </c>
      <c r="C14" s="103"/>
      <c r="D14" s="103"/>
      <c r="E14" s="103"/>
      <c r="F14" s="103"/>
      <c r="G14" s="163" t="str">
        <f>③.入力シート!E47</f>
        <v>種類</v>
      </c>
      <c r="H14" s="103"/>
      <c r="I14" s="103"/>
      <c r="J14" s="103"/>
      <c r="K14" s="103"/>
      <c r="L14" s="103"/>
      <c r="M14" s="103"/>
      <c r="N14" s="103"/>
      <c r="O14" s="93"/>
      <c r="P14" s="458" t="str">
        <f>IF(③.入力シート!H47="","",③.入力シート!H47)</f>
        <v/>
      </c>
      <c r="Q14" s="458"/>
      <c r="R14" s="458"/>
      <c r="S14" s="458"/>
      <c r="T14" s="458"/>
      <c r="U14" s="105"/>
      <c r="V14" s="106"/>
      <c r="W14" s="477" t="str">
        <f>IF(③.入力シート!J47="","",③.入力シート!J47)</f>
        <v/>
      </c>
      <c r="X14" s="477"/>
      <c r="Y14" s="163"/>
      <c r="Z14" s="106"/>
      <c r="AA14" s="106"/>
      <c r="AB14" s="103"/>
      <c r="AC14" s="156"/>
      <c r="AE14" s="111"/>
      <c r="AF14" s="113"/>
      <c r="AG14" s="113"/>
      <c r="AH14" s="113"/>
      <c r="AI14" s="113"/>
      <c r="AJ14" s="113"/>
      <c r="AK14" s="113"/>
      <c r="AL14" s="113"/>
      <c r="AM14" s="386">
        <v>10</v>
      </c>
      <c r="AN14" s="113"/>
      <c r="AO14" s="113"/>
      <c r="AP14" s="113"/>
      <c r="AQ14" s="113"/>
      <c r="AR14" s="113"/>
      <c r="AS14" s="113"/>
      <c r="AT14" s="113"/>
      <c r="AU14" s="113"/>
      <c r="AV14" s="113"/>
      <c r="AW14" s="113"/>
      <c r="AX14" s="113"/>
      <c r="AY14" s="113"/>
      <c r="AZ14" s="113"/>
      <c r="BA14" s="113"/>
    </row>
    <row r="15" spans="1:53" ht="13.5" customHeight="1">
      <c r="A15" s="225" t="s">
        <v>442</v>
      </c>
      <c r="B15" s="164" t="str">
        <f>③.入力シート!C49</f>
        <v>主遮断装置</v>
      </c>
      <c r="C15" s="94"/>
      <c r="D15" s="94"/>
      <c r="E15" s="94"/>
      <c r="F15" s="94"/>
      <c r="G15" s="163" t="str">
        <f>③.入力シート!E49</f>
        <v>種類</v>
      </c>
      <c r="H15" s="103"/>
      <c r="I15" s="103"/>
      <c r="J15" s="103"/>
      <c r="K15" s="103"/>
      <c r="L15" s="103"/>
      <c r="M15" s="103"/>
      <c r="N15" s="103"/>
      <c r="O15" s="93"/>
      <c r="P15" s="458" t="str">
        <f>IF(③.入力シート!H49="","",③.入力シート!H49)</f>
        <v/>
      </c>
      <c r="Q15" s="458"/>
      <c r="R15" s="458"/>
      <c r="S15" s="458"/>
      <c r="T15" s="458"/>
      <c r="U15" s="69"/>
      <c r="V15" s="252" t="str">
        <f>③.入力シート!J51</f>
        <v/>
      </c>
      <c r="W15" s="69"/>
      <c r="X15" s="69"/>
      <c r="Y15" s="69"/>
      <c r="Z15" s="69"/>
      <c r="AA15" s="69"/>
      <c r="AB15" s="84"/>
      <c r="AC15" s="157"/>
      <c r="AE15" s="111"/>
      <c r="AF15" s="113"/>
      <c r="AG15" s="115" t="s">
        <v>225</v>
      </c>
      <c r="AH15" s="113"/>
      <c r="AI15" s="113"/>
      <c r="AJ15" s="113"/>
      <c r="AK15" s="113"/>
      <c r="AL15" s="113"/>
      <c r="AM15" s="386">
        <v>15</v>
      </c>
      <c r="AN15" s="113"/>
      <c r="AO15" s="113"/>
      <c r="AP15" s="113"/>
      <c r="AQ15" s="113"/>
      <c r="AR15" s="113"/>
      <c r="AS15" s="113"/>
      <c r="AT15" s="113"/>
      <c r="AU15" s="113"/>
      <c r="AV15" s="113"/>
      <c r="AW15" s="113"/>
      <c r="AX15" s="113"/>
      <c r="AY15" s="113"/>
      <c r="AZ15" s="113"/>
      <c r="BA15" s="113"/>
    </row>
    <row r="16" spans="1:53" ht="13.5" customHeight="1">
      <c r="A16" s="225" t="s">
        <v>443</v>
      </c>
      <c r="B16" s="165"/>
      <c r="C16" s="97"/>
      <c r="D16" s="97"/>
      <c r="E16" s="97"/>
      <c r="F16" s="97"/>
      <c r="G16" s="163" t="str">
        <f>IF(P15="ＬＢＳ",③.入力シート!E51,③.入力シート!E53)</f>
        <v>受電用ＣＴ容量</v>
      </c>
      <c r="H16" s="103"/>
      <c r="I16" s="103"/>
      <c r="J16" s="103"/>
      <c r="K16" s="103"/>
      <c r="L16" s="103"/>
      <c r="M16" s="103"/>
      <c r="N16" s="103"/>
      <c r="O16" s="93"/>
      <c r="P16" s="580" t="str">
        <f>IF(P15="ＬＢＳ",IF(③.入力シート!H51="","",③.入力シート!H51),IF(③.入力シート!H53="","",③.入力シート!H53))</f>
        <v/>
      </c>
      <c r="Q16" s="581"/>
      <c r="R16" s="581"/>
      <c r="S16" s="581"/>
      <c r="T16" s="582"/>
      <c r="U16" s="170" t="s">
        <v>471</v>
      </c>
      <c r="V16" s="220" t="str">
        <f>③.入力シート!J53</f>
        <v/>
      </c>
      <c r="W16" s="171"/>
      <c r="X16" s="171"/>
      <c r="Y16" s="107"/>
      <c r="Z16" s="107"/>
      <c r="AA16" s="107"/>
      <c r="AB16" s="97"/>
      <c r="AC16" s="159"/>
      <c r="AE16" s="111"/>
      <c r="AF16" s="116" t="s">
        <v>226</v>
      </c>
      <c r="AG16" s="117" t="str">
        <f>IF(G40="","",IF(G40&gt;=200,"ＲＤ端子",IF(P28="１号柱","Ｒ端子","ボルコン")))</f>
        <v/>
      </c>
      <c r="AH16" s="113"/>
      <c r="AI16" s="113"/>
      <c r="AJ16" s="113"/>
      <c r="AK16" s="113"/>
      <c r="AL16" s="113"/>
      <c r="AM16" s="386">
        <v>20</v>
      </c>
      <c r="AN16" s="113"/>
      <c r="AO16" s="113"/>
      <c r="AP16" s="113"/>
      <c r="AQ16" s="113"/>
      <c r="AR16" s="113"/>
      <c r="AS16" s="113"/>
      <c r="AT16" s="113"/>
      <c r="AU16" s="113"/>
      <c r="AV16" s="113"/>
      <c r="AW16" s="113"/>
      <c r="AX16" s="113"/>
      <c r="AY16" s="113"/>
      <c r="AZ16" s="113"/>
      <c r="BA16" s="113"/>
    </row>
    <row r="17" spans="1:53" ht="13.5" customHeight="1">
      <c r="A17" s="225" t="s">
        <v>444</v>
      </c>
      <c r="B17" s="169" t="str">
        <f>③.入力シート!C55</f>
        <v>変圧器</v>
      </c>
      <c r="C17" s="84"/>
      <c r="D17" s="84"/>
      <c r="E17" s="84"/>
      <c r="F17" s="84"/>
      <c r="G17" s="206" t="s">
        <v>378</v>
      </c>
      <c r="H17" s="97"/>
      <c r="I17" s="97"/>
      <c r="J17" s="171"/>
      <c r="K17" s="97"/>
      <c r="L17" s="97"/>
      <c r="M17" s="97"/>
      <c r="N17" s="97"/>
      <c r="O17" s="99"/>
      <c r="P17" s="458" t="str">
        <f>IF(ISERROR(③.入力シート!H55-③.入力シート!H57),"",IF(③.入力シート!H55="","",③.入力シート!H55-③.入力シート!H57))</f>
        <v/>
      </c>
      <c r="Q17" s="458"/>
      <c r="R17" s="458"/>
      <c r="S17" s="458"/>
      <c r="T17" s="458"/>
      <c r="U17" s="172" t="s">
        <v>472</v>
      </c>
      <c r="V17" s="84"/>
      <c r="W17" s="166"/>
      <c r="X17" s="166"/>
      <c r="Y17" s="69"/>
      <c r="Z17" s="69"/>
      <c r="AA17" s="69"/>
      <c r="AB17" s="84"/>
      <c r="AC17" s="158"/>
      <c r="AE17" s="111"/>
      <c r="AF17" s="114" t="s">
        <v>227</v>
      </c>
      <c r="AG17" s="110"/>
      <c r="AH17" s="113" t="s">
        <v>211</v>
      </c>
      <c r="AI17" s="113"/>
      <c r="AJ17" s="113"/>
      <c r="AK17" s="113"/>
      <c r="AL17" s="113"/>
      <c r="AM17" s="386">
        <v>30</v>
      </c>
      <c r="AN17" s="113"/>
      <c r="AO17" s="113"/>
      <c r="AP17" s="113"/>
      <c r="AQ17" s="113"/>
      <c r="AR17" s="113"/>
      <c r="AS17" s="113"/>
      <c r="AT17" s="113"/>
      <c r="AU17" s="113"/>
      <c r="AV17" s="113"/>
      <c r="AW17" s="113"/>
      <c r="AX17" s="113"/>
      <c r="AY17" s="113"/>
      <c r="AZ17" s="113"/>
      <c r="BA17" s="113"/>
    </row>
    <row r="18" spans="1:53" ht="13.5" customHeight="1">
      <c r="A18" s="225" t="s">
        <v>445</v>
      </c>
      <c r="B18" s="165"/>
      <c r="C18" s="97"/>
      <c r="D18" s="97"/>
      <c r="E18" s="97"/>
      <c r="F18" s="97"/>
      <c r="G18" s="163" t="str">
        <f>③.入力シート!E59</f>
        <v>総容量</v>
      </c>
      <c r="H18" s="103"/>
      <c r="I18" s="103"/>
      <c r="J18" s="103"/>
      <c r="K18" s="103"/>
      <c r="L18" s="103"/>
      <c r="M18" s="103"/>
      <c r="N18" s="103"/>
      <c r="O18" s="93"/>
      <c r="P18" s="458" t="str">
        <f>IF(③.入力シート!H59="","",③.入力シート!H59)</f>
        <v/>
      </c>
      <c r="Q18" s="458"/>
      <c r="R18" s="458"/>
      <c r="S18" s="458"/>
      <c r="T18" s="458"/>
      <c r="U18" s="170" t="s">
        <v>473</v>
      </c>
      <c r="V18" s="97"/>
      <c r="W18" s="171"/>
      <c r="X18" s="171"/>
      <c r="Y18" s="107"/>
      <c r="Z18" s="107"/>
      <c r="AA18" s="107"/>
      <c r="AB18" s="97"/>
      <c r="AC18" s="159"/>
      <c r="AE18" s="111"/>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row>
    <row r="19" spans="1:53" ht="13.5" customHeight="1">
      <c r="A19" s="225" t="s">
        <v>446</v>
      </c>
      <c r="B19" s="164" t="str">
        <f>③.入力シート!C61</f>
        <v>コンデンサ</v>
      </c>
      <c r="C19" s="94"/>
      <c r="D19" s="94"/>
      <c r="E19" s="94"/>
      <c r="F19" s="94"/>
      <c r="G19" s="163" t="str">
        <f>③.入力シート!E61</f>
        <v>取付位置</v>
      </c>
      <c r="H19" s="103"/>
      <c r="I19" s="103"/>
      <c r="J19" s="103"/>
      <c r="K19" s="103"/>
      <c r="L19" s="103"/>
      <c r="M19" s="103"/>
      <c r="N19" s="103"/>
      <c r="O19" s="93"/>
      <c r="P19" s="458" t="str">
        <f>IF(③.入力シート!H61="","",③.入力シート!H61)</f>
        <v/>
      </c>
      <c r="Q19" s="458"/>
      <c r="R19" s="458"/>
      <c r="S19" s="458"/>
      <c r="T19" s="458"/>
      <c r="U19" s="166"/>
      <c r="V19" s="84"/>
      <c r="W19" s="166"/>
      <c r="X19" s="166"/>
      <c r="Y19" s="69"/>
      <c r="Z19" s="120" t="s">
        <v>215</v>
      </c>
      <c r="AA19" s="69"/>
      <c r="AB19" s="84"/>
      <c r="AC19" s="158"/>
      <c r="AE19" s="111"/>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row>
    <row r="20" spans="1:53" ht="13.5" customHeight="1">
      <c r="A20" s="225" t="s">
        <v>447</v>
      </c>
      <c r="B20" s="169"/>
      <c r="C20" s="84"/>
      <c r="D20" s="84"/>
      <c r="E20" s="84"/>
      <c r="F20" s="84"/>
      <c r="G20" s="167" t="str">
        <f>③.入力シート!E63</f>
        <v>容量</v>
      </c>
      <c r="H20" s="94"/>
      <c r="I20" s="94"/>
      <c r="J20" s="94"/>
      <c r="K20" s="94"/>
      <c r="L20" s="94"/>
      <c r="M20" s="94"/>
      <c r="N20" s="94"/>
      <c r="O20" s="96"/>
      <c r="P20" s="458" t="str">
        <f>IF(③.入力シート!H63="","",③.入力シート!H63)</f>
        <v/>
      </c>
      <c r="Q20" s="458"/>
      <c r="R20" s="458"/>
      <c r="S20" s="458"/>
      <c r="T20" s="458"/>
      <c r="U20" s="166" t="s">
        <v>474</v>
      </c>
      <c r="V20" s="84"/>
      <c r="W20" s="477" t="str">
        <f>IF(③.入力シート!J63="","",③.入力シート!J63)</f>
        <v/>
      </c>
      <c r="X20" s="477"/>
      <c r="Y20" s="166" t="s">
        <v>476</v>
      </c>
      <c r="Z20" s="477" t="str">
        <f>IF(③.入力シート!L63="","",③.入力シート!L63)</f>
        <v/>
      </c>
      <c r="AA20" s="477"/>
      <c r="AB20" s="166" t="s">
        <v>477</v>
      </c>
      <c r="AC20" s="158"/>
      <c r="AE20" s="111"/>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row>
    <row r="21" spans="1:53" ht="13.5" customHeight="1">
      <c r="A21" s="225" t="s">
        <v>448</v>
      </c>
      <c r="B21" s="169"/>
      <c r="C21" s="84"/>
      <c r="D21" s="84"/>
      <c r="E21" s="84"/>
      <c r="F21" s="84"/>
      <c r="G21" s="170"/>
      <c r="H21" s="97"/>
      <c r="I21" s="97"/>
      <c r="J21" s="97"/>
      <c r="K21" s="97"/>
      <c r="L21" s="97"/>
      <c r="M21" s="97"/>
      <c r="N21" s="97"/>
      <c r="O21" s="99"/>
      <c r="P21" s="458" t="str">
        <f>IF(③.入力シート!H65="","",③.入力シート!H65)</f>
        <v/>
      </c>
      <c r="Q21" s="458"/>
      <c r="R21" s="458"/>
      <c r="S21" s="458"/>
      <c r="T21" s="458"/>
      <c r="U21" s="166" t="s">
        <v>475</v>
      </c>
      <c r="V21" s="84"/>
      <c r="W21" s="477" t="str">
        <f>IF(③.入力シート!J65="","",③.入力シート!J65)</f>
        <v/>
      </c>
      <c r="X21" s="477"/>
      <c r="Y21" s="166" t="s">
        <v>476</v>
      </c>
      <c r="Z21" s="477" t="str">
        <f>IF(③.入力シート!L65="","",③.入力シート!L65)</f>
        <v/>
      </c>
      <c r="AA21" s="477"/>
      <c r="AB21" s="166" t="s">
        <v>478</v>
      </c>
      <c r="AC21" s="157"/>
      <c r="AE21" s="111"/>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row>
    <row r="22" spans="1:53" ht="13.5" customHeight="1">
      <c r="A22" s="225" t="s">
        <v>449</v>
      </c>
      <c r="B22" s="169"/>
      <c r="C22" s="84"/>
      <c r="D22" s="84"/>
      <c r="E22" s="84"/>
      <c r="F22" s="84"/>
      <c r="G22" s="163" t="str">
        <f>③.入力シート!E67</f>
        <v>制御方式</v>
      </c>
      <c r="H22" s="103"/>
      <c r="I22" s="103"/>
      <c r="J22" s="103"/>
      <c r="K22" s="103"/>
      <c r="L22" s="103"/>
      <c r="M22" s="103"/>
      <c r="N22" s="103"/>
      <c r="O22" s="93"/>
      <c r="P22" s="458" t="str">
        <f>IF(③.入力シート!H67="","",③.入力シート!H67)</f>
        <v/>
      </c>
      <c r="Q22" s="458"/>
      <c r="R22" s="458"/>
      <c r="S22" s="458"/>
      <c r="T22" s="458"/>
      <c r="U22" s="166"/>
      <c r="V22" s="84"/>
      <c r="W22" s="166"/>
      <c r="X22" s="84"/>
      <c r="Y22" s="166"/>
      <c r="Z22" s="74"/>
      <c r="AA22" s="74"/>
      <c r="AB22" s="84"/>
      <c r="AC22" s="149"/>
      <c r="AE22" s="111"/>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row>
    <row r="23" spans="1:53" ht="13.5" customHeight="1">
      <c r="A23" s="225" t="s">
        <v>450</v>
      </c>
      <c r="B23" s="169"/>
      <c r="C23" s="84"/>
      <c r="D23" s="84"/>
      <c r="E23" s="84"/>
      <c r="F23" s="84"/>
      <c r="G23" s="167" t="str">
        <f>③.入力シート!E69</f>
        <v>開閉装置</v>
      </c>
      <c r="H23" s="94"/>
      <c r="I23" s="94"/>
      <c r="J23" s="94"/>
      <c r="K23" s="94"/>
      <c r="L23" s="94"/>
      <c r="M23" s="94"/>
      <c r="N23" s="94"/>
      <c r="O23" s="96"/>
      <c r="P23" s="535" t="str">
        <f>IF(③.入力シート!H69="","",③.入力シート!H69)</f>
        <v/>
      </c>
      <c r="Q23" s="535"/>
      <c r="R23" s="535"/>
      <c r="S23" s="535"/>
      <c r="T23" s="535"/>
      <c r="U23" s="166"/>
      <c r="V23" s="84"/>
      <c r="W23" s="166"/>
      <c r="X23" s="84"/>
      <c r="Y23" s="166"/>
      <c r="Z23" s="74"/>
      <c r="AA23" s="74"/>
      <c r="AB23" s="84"/>
      <c r="AC23" s="149"/>
      <c r="AE23" s="111"/>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row>
    <row r="24" spans="1:53" ht="13.5" customHeight="1">
      <c r="A24" s="225" t="s">
        <v>451</v>
      </c>
      <c r="B24" s="184" t="str">
        <f>③.入力シート!C71</f>
        <v>計量器</v>
      </c>
      <c r="C24" s="185"/>
      <c r="D24" s="185"/>
      <c r="E24" s="185"/>
      <c r="F24" s="185"/>
      <c r="G24" s="178" t="str">
        <f>③.入力シート!E71</f>
        <v>取付場所</v>
      </c>
      <c r="H24" s="179"/>
      <c r="I24" s="179"/>
      <c r="J24" s="180" t="str">
        <f>③.入力シート!F71</f>
        <v>供給用</v>
      </c>
      <c r="K24" s="179"/>
      <c r="L24" s="179"/>
      <c r="M24" s="179"/>
      <c r="N24" s="179"/>
      <c r="O24" s="181"/>
      <c r="P24" s="458" t="str">
        <f>IF(③.入力シート!H71="","",③.入力シート!H71)</f>
        <v/>
      </c>
      <c r="Q24" s="458"/>
      <c r="R24" s="458"/>
      <c r="S24" s="458"/>
      <c r="T24" s="458"/>
      <c r="U24" s="167"/>
      <c r="V24" s="94"/>
      <c r="W24" s="477" t="str">
        <f>IF(③.入力シート!J71="","",③.入力シート!J71)</f>
        <v/>
      </c>
      <c r="X24" s="477"/>
      <c r="Y24" s="168" t="s">
        <v>479</v>
      </c>
      <c r="Z24" s="108"/>
      <c r="AA24" s="108"/>
      <c r="AB24" s="94"/>
      <c r="AC24" s="161"/>
      <c r="AE24" s="111"/>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row>
    <row r="25" spans="1:53" ht="13.5" customHeight="1">
      <c r="A25" s="225" t="s">
        <v>452</v>
      </c>
      <c r="B25" s="176"/>
      <c r="C25" s="177"/>
      <c r="D25" s="177"/>
      <c r="E25" s="177"/>
      <c r="F25" s="177"/>
      <c r="G25" s="178" t="str">
        <f>③.入力シート!E73</f>
        <v>取付場所</v>
      </c>
      <c r="H25" s="179"/>
      <c r="I25" s="179"/>
      <c r="J25" s="180" t="str">
        <f>③.入力シート!F73</f>
        <v>発電用</v>
      </c>
      <c r="K25" s="179"/>
      <c r="L25" s="179"/>
      <c r="M25" s="179"/>
      <c r="N25" s="179"/>
      <c r="O25" s="181"/>
      <c r="P25" s="458" t="str">
        <f>IF(③.入力シート!H73="","",③.入力シート!H73)</f>
        <v/>
      </c>
      <c r="Q25" s="458"/>
      <c r="R25" s="458"/>
      <c r="S25" s="458"/>
      <c r="T25" s="458"/>
      <c r="U25" s="172"/>
      <c r="V25" s="84"/>
      <c r="W25" s="477" t="str">
        <f>IF(③.入力シート!J73="","",③.入力シート!J73)</f>
        <v/>
      </c>
      <c r="X25" s="477"/>
      <c r="Y25" s="166" t="s">
        <v>479</v>
      </c>
      <c r="Z25" s="74"/>
      <c r="AA25" s="74"/>
      <c r="AB25" s="84"/>
      <c r="AC25" s="149"/>
      <c r="AE25" s="111"/>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row>
    <row r="26" spans="1:53" ht="13.5" customHeight="1">
      <c r="A26" s="225" t="s">
        <v>453</v>
      </c>
      <c r="B26" s="176"/>
      <c r="C26" s="177"/>
      <c r="D26" s="177"/>
      <c r="E26" s="177"/>
      <c r="F26" s="177"/>
      <c r="G26" s="178" t="str">
        <f>③.入力シート!E75</f>
        <v>計量器箱の準備箇所</v>
      </c>
      <c r="H26" s="179"/>
      <c r="I26" s="179"/>
      <c r="J26" s="179"/>
      <c r="K26" s="179"/>
      <c r="L26" s="179"/>
      <c r="M26" s="179"/>
      <c r="N26" s="179"/>
      <c r="O26" s="181"/>
      <c r="P26" s="458" t="str">
        <f>IF(③.入力シート!H75="","",③.入力シート!H75)</f>
        <v/>
      </c>
      <c r="Q26" s="458"/>
      <c r="R26" s="458"/>
      <c r="S26" s="458"/>
      <c r="T26" s="458"/>
      <c r="U26" s="172"/>
      <c r="V26" s="84"/>
      <c r="W26" s="166"/>
      <c r="X26" s="84"/>
      <c r="Y26" s="166"/>
      <c r="Z26" s="74"/>
      <c r="AA26" s="74"/>
      <c r="AB26" s="84"/>
      <c r="AC26" s="149"/>
      <c r="AE26" s="111"/>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row>
    <row r="27" spans="1:53" ht="13.5" customHeight="1">
      <c r="A27" s="225" t="s">
        <v>454</v>
      </c>
      <c r="B27" s="182"/>
      <c r="C27" s="183"/>
      <c r="D27" s="183"/>
      <c r="E27" s="183"/>
      <c r="F27" s="183"/>
      <c r="G27" s="178" t="str">
        <f>③.入力シート!E77</f>
        <v>計量器取付板</v>
      </c>
      <c r="H27" s="179"/>
      <c r="I27" s="179"/>
      <c r="J27" s="179"/>
      <c r="K27" s="179"/>
      <c r="L27" s="179"/>
      <c r="M27" s="179"/>
      <c r="N27" s="179"/>
      <c r="O27" s="181"/>
      <c r="P27" s="458" t="str">
        <f>IF(③.入力シート!H77="","",③.入力シート!H77)</f>
        <v/>
      </c>
      <c r="Q27" s="458"/>
      <c r="R27" s="458"/>
      <c r="S27" s="458"/>
      <c r="T27" s="458"/>
      <c r="U27" s="100"/>
      <c r="V27" s="97"/>
      <c r="W27" s="97"/>
      <c r="X27" s="97"/>
      <c r="Y27" s="97"/>
      <c r="Z27" s="97"/>
      <c r="AA27" s="97"/>
      <c r="AB27" s="97"/>
      <c r="AC27" s="150"/>
      <c r="AE27" s="111"/>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row>
    <row r="28" spans="1:53" ht="13.5" customHeight="1">
      <c r="A28" s="225" t="s">
        <v>455</v>
      </c>
      <c r="B28" s="184" t="str">
        <f>③.入力シート!C79</f>
        <v>変成器（ＶＣＴ）</v>
      </c>
      <c r="C28" s="185"/>
      <c r="D28" s="185"/>
      <c r="E28" s="185"/>
      <c r="F28" s="185"/>
      <c r="G28" s="178" t="str">
        <f>③.入力シート!E79</f>
        <v>取付場所</v>
      </c>
      <c r="H28" s="179"/>
      <c r="I28" s="179"/>
      <c r="J28" s="179"/>
      <c r="K28" s="179"/>
      <c r="L28" s="179"/>
      <c r="M28" s="179"/>
      <c r="N28" s="179"/>
      <c r="O28" s="181"/>
      <c r="P28" s="458" t="str">
        <f>IF(③.入力シート!H79="","",③.入力シート!H79)</f>
        <v/>
      </c>
      <c r="Q28" s="458"/>
      <c r="R28" s="458"/>
      <c r="S28" s="458"/>
      <c r="T28" s="458"/>
      <c r="U28" s="166"/>
      <c r="V28" s="84"/>
      <c r="W28" s="529" t="str">
        <f>IF(③.入力シート!J79="","",③.入力シート!J79)</f>
        <v/>
      </c>
      <c r="X28" s="529"/>
      <c r="Y28" s="166" t="s">
        <v>479</v>
      </c>
      <c r="Z28" s="74"/>
      <c r="AA28" s="74"/>
      <c r="AB28" s="84"/>
      <c r="AC28" s="149"/>
      <c r="AE28" s="111"/>
      <c r="AF28" s="113"/>
      <c r="AG28" s="123" t="s">
        <v>208</v>
      </c>
      <c r="AH28" s="126" t="s">
        <v>238</v>
      </c>
      <c r="AI28" s="113"/>
      <c r="AJ28" s="113"/>
      <c r="AK28" s="113"/>
      <c r="AL28" s="113"/>
      <c r="AM28" s="113"/>
      <c r="AN28" s="113"/>
      <c r="AO28" s="113"/>
      <c r="AP28" s="113"/>
      <c r="AQ28" s="113"/>
      <c r="AR28" s="113"/>
      <c r="AS28" s="113"/>
      <c r="AT28" s="113"/>
      <c r="AU28" s="113"/>
      <c r="AV28" s="113"/>
      <c r="AW28" s="113"/>
      <c r="AX28" s="113"/>
      <c r="AY28" s="113"/>
      <c r="AZ28" s="113"/>
      <c r="BA28" s="113"/>
    </row>
    <row r="29" spans="1:53" ht="13.5" customHeight="1">
      <c r="A29" s="225" t="s">
        <v>456</v>
      </c>
      <c r="B29" s="176"/>
      <c r="C29" s="177"/>
      <c r="D29" s="177"/>
      <c r="E29" s="177"/>
      <c r="F29" s="177"/>
      <c r="G29" s="178" t="str">
        <f>③.入力シート!E81</f>
        <v>固定方法</v>
      </c>
      <c r="H29" s="179"/>
      <c r="I29" s="179"/>
      <c r="J29" s="179"/>
      <c r="K29" s="179"/>
      <c r="L29" s="179"/>
      <c r="M29" s="179"/>
      <c r="N29" s="179"/>
      <c r="O29" s="181"/>
      <c r="P29" s="458" t="str">
        <f>IF(③.入力シート!H81="","",③.入力シート!H81)</f>
        <v/>
      </c>
      <c r="Q29" s="458"/>
      <c r="R29" s="458"/>
      <c r="S29" s="458"/>
      <c r="T29" s="458"/>
      <c r="U29" s="166"/>
      <c r="V29" s="84"/>
      <c r="W29" s="166"/>
      <c r="X29" s="166"/>
      <c r="Y29" s="74"/>
      <c r="Z29" s="74"/>
      <c r="AA29" s="74"/>
      <c r="AB29" s="84"/>
      <c r="AC29" s="149"/>
      <c r="AE29" s="111"/>
      <c r="AF29" s="116" t="s">
        <v>244</v>
      </c>
      <c r="AG29" s="138"/>
      <c r="AH29" s="126"/>
      <c r="AI29" s="113"/>
      <c r="AJ29" s="113"/>
      <c r="AK29" s="113"/>
      <c r="AL29" s="113"/>
      <c r="AM29" s="113"/>
      <c r="AN29" s="113"/>
      <c r="AO29" s="113"/>
      <c r="AP29" s="113"/>
      <c r="AQ29" s="113"/>
      <c r="AR29" s="113"/>
      <c r="AS29" s="113"/>
      <c r="AT29" s="113"/>
      <c r="AU29" s="113"/>
      <c r="AV29" s="113"/>
      <c r="AW29" s="113"/>
      <c r="AX29" s="113"/>
      <c r="AY29" s="113"/>
      <c r="AZ29" s="113"/>
      <c r="BA29" s="113"/>
    </row>
    <row r="30" spans="1:53">
      <c r="A30" s="225" t="s">
        <v>457</v>
      </c>
      <c r="B30" s="186"/>
      <c r="C30" s="183"/>
      <c r="D30" s="183"/>
      <c r="E30" s="183"/>
      <c r="F30" s="183"/>
      <c r="G30" s="178" t="str">
        <f>③.入力シート!F83</f>
        <v>計量器から変成器までの距離</v>
      </c>
      <c r="H30" s="179"/>
      <c r="I30" s="179"/>
      <c r="J30" s="179"/>
      <c r="K30" s="179"/>
      <c r="L30" s="179"/>
      <c r="M30" s="179"/>
      <c r="N30" s="179"/>
      <c r="O30" s="181"/>
      <c r="P30" s="458" t="str">
        <f>IF(③.入力シート!H83="","",③.入力シート!H83)</f>
        <v/>
      </c>
      <c r="Q30" s="458"/>
      <c r="R30" s="458"/>
      <c r="S30" s="458"/>
      <c r="T30" s="458"/>
      <c r="U30" s="171" t="s">
        <v>480</v>
      </c>
      <c r="V30" s="187"/>
      <c r="W30" s="171"/>
      <c r="X30" s="171"/>
      <c r="Y30" s="104"/>
      <c r="Z30" s="104"/>
      <c r="AA30" s="104"/>
      <c r="AB30" s="97"/>
      <c r="AC30" s="160"/>
      <c r="AE30" s="111"/>
      <c r="AF30" s="116" t="s">
        <v>232</v>
      </c>
      <c r="AG30" s="125" t="str">
        <f>IF(ISERROR(P39*5/P16),"",P39*5/P16)</f>
        <v/>
      </c>
      <c r="AH30" s="127" t="str">
        <f>P39</f>
        <v/>
      </c>
      <c r="AI30" s="113"/>
      <c r="AJ30" s="113"/>
      <c r="AK30" s="113"/>
      <c r="AL30" s="113"/>
      <c r="AM30" s="113"/>
      <c r="AN30" s="113"/>
      <c r="AO30" s="113"/>
      <c r="AP30" s="113"/>
      <c r="AQ30" s="113"/>
      <c r="AR30" s="113"/>
      <c r="AS30" s="113"/>
      <c r="AT30" s="113"/>
      <c r="AU30" s="113"/>
      <c r="AV30" s="113"/>
      <c r="AW30" s="113"/>
      <c r="AX30" s="113"/>
      <c r="AY30" s="113"/>
      <c r="AZ30" s="113"/>
      <c r="BA30" s="113"/>
    </row>
    <row r="31" spans="1:53">
      <c r="A31" s="225" t="s">
        <v>458</v>
      </c>
      <c r="B31" s="169" t="str">
        <f>③.入力シート!C91</f>
        <v>高調波</v>
      </c>
      <c r="C31" s="84"/>
      <c r="D31" s="84"/>
      <c r="E31" s="84"/>
      <c r="F31" s="84"/>
      <c r="G31" s="170" t="str">
        <f>③.入力シート!E91</f>
        <v>発生機器の有無</v>
      </c>
      <c r="H31" s="97"/>
      <c r="I31" s="97"/>
      <c r="J31" s="97"/>
      <c r="K31" s="97"/>
      <c r="L31" s="97"/>
      <c r="M31" s="97"/>
      <c r="N31" s="97"/>
      <c r="O31" s="99"/>
      <c r="P31" s="473" t="str">
        <f>IF(③.入力シート!H91="","",③.入力シート!H91)</f>
        <v/>
      </c>
      <c r="Q31" s="473"/>
      <c r="R31" s="473"/>
      <c r="S31" s="473"/>
      <c r="T31" s="473"/>
      <c r="U31" s="243" t="str">
        <f>③.入力シート!I91</f>
        <v/>
      </c>
      <c r="V31" s="84"/>
      <c r="W31" s="166"/>
      <c r="X31" s="166"/>
      <c r="Y31" s="74"/>
      <c r="Z31" s="74"/>
      <c r="AA31" s="74"/>
      <c r="AB31" s="84"/>
      <c r="AC31" s="149"/>
      <c r="AE31" s="111"/>
      <c r="AF31" s="116" t="s">
        <v>240</v>
      </c>
      <c r="AG31" s="123" t="str">
        <f>IF(AG30="","",ROUNDDOWN(AG30,0))</f>
        <v/>
      </c>
      <c r="AH31" s="126"/>
      <c r="AI31" s="113"/>
      <c r="AJ31" s="113"/>
      <c r="AK31" s="113"/>
      <c r="AL31" s="113"/>
      <c r="AM31" s="113"/>
      <c r="AN31" s="113"/>
      <c r="AO31" s="113"/>
      <c r="AP31" s="113"/>
      <c r="AQ31" s="113"/>
      <c r="AR31" s="113"/>
      <c r="AS31" s="113"/>
      <c r="AT31" s="113"/>
      <c r="AU31" s="113"/>
      <c r="AV31" s="113"/>
      <c r="AW31" s="113"/>
      <c r="AX31" s="113"/>
      <c r="AY31" s="113"/>
      <c r="AZ31" s="113"/>
      <c r="BA31" s="113"/>
    </row>
    <row r="32" spans="1:53">
      <c r="A32" s="225" t="s">
        <v>459</v>
      </c>
      <c r="B32" s="165"/>
      <c r="C32" s="97"/>
      <c r="D32" s="97"/>
      <c r="E32" s="97"/>
      <c r="F32" s="97"/>
      <c r="G32" s="163" t="str">
        <f>③.入力シート!F93</f>
        <v>高調波流出電流計算書のご提出</v>
      </c>
      <c r="H32" s="103"/>
      <c r="I32" s="103"/>
      <c r="J32" s="103"/>
      <c r="K32" s="103"/>
      <c r="L32" s="103"/>
      <c r="M32" s="103"/>
      <c r="N32" s="103"/>
      <c r="O32" s="93"/>
      <c r="P32" s="458" t="str">
        <f>IF(③.入力シート!H93="","",③.入力シート!H93)</f>
        <v/>
      </c>
      <c r="Q32" s="458"/>
      <c r="R32" s="458"/>
      <c r="S32" s="458"/>
      <c r="T32" s="458"/>
      <c r="U32" s="170"/>
      <c r="V32" s="97"/>
      <c r="W32" s="171"/>
      <c r="X32" s="171"/>
      <c r="Y32" s="104"/>
      <c r="Z32" s="104"/>
      <c r="AA32" s="104"/>
      <c r="AB32" s="97"/>
      <c r="AC32" s="160"/>
      <c r="AE32" s="111"/>
      <c r="AF32" s="116" t="s">
        <v>239</v>
      </c>
      <c r="AG32" s="123" t="str">
        <f>IF(AG30="","",IF(MOD(AG30,ROUNDDOWN(AG30,0))&lt;0.5,IF(AG31&gt;=5,1,0.5),1))</f>
        <v/>
      </c>
      <c r="AH32" s="126"/>
      <c r="AI32" s="113"/>
      <c r="AJ32" s="113"/>
      <c r="AK32" s="113"/>
      <c r="AL32" s="113"/>
      <c r="AM32" s="113"/>
      <c r="AN32" s="113"/>
      <c r="AO32" s="113"/>
      <c r="AP32" s="113"/>
      <c r="AQ32" s="113"/>
      <c r="AR32" s="113"/>
      <c r="AS32" s="113"/>
      <c r="AT32" s="113"/>
      <c r="AU32" s="113"/>
      <c r="AV32" s="113"/>
      <c r="AW32" s="113"/>
      <c r="AX32" s="113"/>
      <c r="AY32" s="113"/>
      <c r="AZ32" s="113"/>
      <c r="BA32" s="113"/>
    </row>
    <row r="33" spans="1:53">
      <c r="A33" s="225" t="s">
        <v>460</v>
      </c>
      <c r="B33" s="162" t="str">
        <f>③.入力シート!C95</f>
        <v>フリッカ</v>
      </c>
      <c r="C33" s="103"/>
      <c r="D33" s="103"/>
      <c r="E33" s="103"/>
      <c r="F33" s="103"/>
      <c r="G33" s="163" t="str">
        <f>③.入力シート!E95</f>
        <v>発生機器の有無</v>
      </c>
      <c r="H33" s="103"/>
      <c r="I33" s="103"/>
      <c r="J33" s="103"/>
      <c r="K33" s="103"/>
      <c r="L33" s="103"/>
      <c r="M33" s="103"/>
      <c r="N33" s="103"/>
      <c r="O33" s="93"/>
      <c r="P33" s="458" t="str">
        <f>IF(③.入力シート!H95="","",③.入力シート!H95)</f>
        <v/>
      </c>
      <c r="Q33" s="458"/>
      <c r="R33" s="458"/>
      <c r="S33" s="458"/>
      <c r="T33" s="458"/>
      <c r="U33" s="244" t="str">
        <f>③.入力シート!I95</f>
        <v/>
      </c>
      <c r="V33" s="84"/>
      <c r="W33" s="166"/>
      <c r="X33" s="166"/>
      <c r="Y33" s="74"/>
      <c r="Z33" s="74"/>
      <c r="AA33" s="74"/>
      <c r="AB33" s="84"/>
      <c r="AC33" s="149"/>
      <c r="AE33" s="111"/>
      <c r="AF33" s="116" t="s">
        <v>206</v>
      </c>
      <c r="AG33" s="124" t="str">
        <f>IF(AG30="","",IF(Q47&gt;=75,"",AG31+AG32))</f>
        <v/>
      </c>
      <c r="AH33" s="126" t="str">
        <f>IF(AH30="","",ROUNDUP(AH30,-1))</f>
        <v/>
      </c>
      <c r="AI33" s="113"/>
      <c r="AJ33" s="113"/>
      <c r="AK33" s="113"/>
      <c r="AL33" s="113"/>
      <c r="AM33" s="113"/>
      <c r="AN33" s="113"/>
      <c r="AO33" s="113"/>
      <c r="AP33" s="113"/>
      <c r="AQ33" s="113"/>
      <c r="AR33" s="113"/>
      <c r="AS33" s="113"/>
      <c r="AT33" s="113"/>
      <c r="AU33" s="113"/>
      <c r="AV33" s="113"/>
      <c r="AW33" s="113"/>
      <c r="AX33" s="113"/>
      <c r="AY33" s="113"/>
      <c r="AZ33" s="113"/>
      <c r="BA33" s="113"/>
    </row>
    <row r="34" spans="1:53">
      <c r="A34" s="225" t="s">
        <v>461</v>
      </c>
      <c r="B34" s="164" t="str">
        <f>③.入力シート!C97</f>
        <v>ＰＣＳ</v>
      </c>
      <c r="C34" s="94"/>
      <c r="D34" s="94"/>
      <c r="E34" s="94"/>
      <c r="F34" s="94"/>
      <c r="G34" s="163" t="str">
        <f>③.入力シート!E97</f>
        <v>総容量</v>
      </c>
      <c r="H34" s="103"/>
      <c r="I34" s="103"/>
      <c r="J34" s="103"/>
      <c r="K34" s="103"/>
      <c r="L34" s="103"/>
      <c r="M34" s="103"/>
      <c r="N34" s="103"/>
      <c r="O34" s="93"/>
      <c r="P34" s="458" t="str">
        <f>IF(③.入力シート!H97="","",③.入力シート!H97)</f>
        <v/>
      </c>
      <c r="Q34" s="458"/>
      <c r="R34" s="458"/>
      <c r="S34" s="458"/>
      <c r="T34" s="458"/>
      <c r="U34" s="167" t="s">
        <v>481</v>
      </c>
      <c r="V34" s="94"/>
      <c r="W34" s="168"/>
      <c r="X34" s="168"/>
      <c r="Y34" s="108"/>
      <c r="Z34" s="108"/>
      <c r="AA34" s="108"/>
      <c r="AB34" s="94"/>
      <c r="AC34" s="161"/>
      <c r="AE34" s="111"/>
      <c r="AF34" s="114" t="s">
        <v>207</v>
      </c>
      <c r="AG34" s="425"/>
      <c r="AH34" s="113" t="s">
        <v>243</v>
      </c>
      <c r="AI34" s="113"/>
      <c r="AJ34" s="113"/>
      <c r="AK34" s="113"/>
      <c r="AL34" s="113"/>
      <c r="AM34" s="113"/>
      <c r="AN34" s="113"/>
      <c r="AO34" s="113"/>
      <c r="AP34" s="113"/>
      <c r="AQ34" s="113"/>
      <c r="AR34" s="113"/>
      <c r="AS34" s="113"/>
      <c r="AT34" s="113"/>
      <c r="AU34" s="113"/>
      <c r="AV34" s="113"/>
      <c r="AW34" s="113"/>
      <c r="AX34" s="113"/>
      <c r="AY34" s="113"/>
      <c r="AZ34" s="113"/>
      <c r="BA34" s="113"/>
    </row>
    <row r="35" spans="1:53">
      <c r="A35" s="225" t="s">
        <v>462</v>
      </c>
      <c r="B35" s="165" t="str">
        <f>③.入力シート!C99</f>
        <v>発電モジュール</v>
      </c>
      <c r="C35" s="97"/>
      <c r="D35" s="97"/>
      <c r="E35" s="97"/>
      <c r="F35" s="97"/>
      <c r="G35" s="163" t="str">
        <f>③.入力シート!E99</f>
        <v>総容量</v>
      </c>
      <c r="H35" s="103"/>
      <c r="I35" s="103"/>
      <c r="J35" s="103"/>
      <c r="K35" s="103"/>
      <c r="L35" s="103"/>
      <c r="M35" s="103"/>
      <c r="N35" s="103"/>
      <c r="O35" s="93"/>
      <c r="P35" s="458" t="str">
        <f>IF(③.入力シート!H99="","",③.入力シート!H99)</f>
        <v/>
      </c>
      <c r="Q35" s="458"/>
      <c r="R35" s="458"/>
      <c r="S35" s="458"/>
      <c r="T35" s="458"/>
      <c r="U35" s="170" t="s">
        <v>482</v>
      </c>
      <c r="V35" s="97"/>
      <c r="W35" s="171"/>
      <c r="X35" s="171"/>
      <c r="Y35" s="104"/>
      <c r="Z35" s="104"/>
      <c r="AA35" s="104"/>
      <c r="AB35" s="97"/>
      <c r="AC35" s="160"/>
      <c r="AE35" s="111"/>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row>
    <row r="36" spans="1:53" ht="14.25" thickBot="1">
      <c r="A36" s="225" t="s">
        <v>463</v>
      </c>
      <c r="B36" s="175" t="str">
        <f>③.入力シート!C101</f>
        <v>非常用発電機</v>
      </c>
      <c r="C36" s="152"/>
      <c r="D36" s="152"/>
      <c r="E36" s="152"/>
      <c r="F36" s="152"/>
      <c r="G36" s="173" t="str">
        <f>③.入力シート!E101</f>
        <v>有無</v>
      </c>
      <c r="H36" s="152"/>
      <c r="I36" s="152"/>
      <c r="J36" s="152"/>
      <c r="K36" s="152"/>
      <c r="L36" s="152"/>
      <c r="M36" s="152"/>
      <c r="N36" s="152"/>
      <c r="O36" s="153"/>
      <c r="P36" s="537" t="str">
        <f>IF(③.入力シート!H101="","",③.入力シート!H101)</f>
        <v/>
      </c>
      <c r="Q36" s="537"/>
      <c r="R36" s="537"/>
      <c r="S36" s="537"/>
      <c r="T36" s="537"/>
      <c r="U36" s="221" t="str">
        <f>③.入力シート!I101</f>
        <v/>
      </c>
      <c r="V36" s="151"/>
      <c r="W36" s="174"/>
      <c r="X36" s="174"/>
      <c r="Y36" s="154"/>
      <c r="Z36" s="154"/>
      <c r="AA36" s="154"/>
      <c r="AB36" s="151"/>
      <c r="AC36" s="155"/>
      <c r="AE36" s="111"/>
      <c r="AF36" s="113"/>
      <c r="AG36" s="109" t="s">
        <v>209</v>
      </c>
      <c r="AH36" s="113"/>
      <c r="AI36" s="113"/>
      <c r="AJ36" s="113"/>
      <c r="AK36" s="113"/>
      <c r="AL36" s="113"/>
      <c r="AM36" s="113"/>
      <c r="AN36" s="113"/>
      <c r="AO36" s="113"/>
      <c r="AP36" s="113"/>
      <c r="AQ36" s="113"/>
      <c r="AR36" s="113"/>
      <c r="AS36" s="113"/>
      <c r="AT36" s="113"/>
      <c r="AU36" s="113"/>
      <c r="AV36" s="113"/>
      <c r="AW36" s="113"/>
      <c r="AX36" s="113"/>
      <c r="AY36" s="113"/>
      <c r="AZ36" s="113"/>
      <c r="BA36" s="113"/>
    </row>
    <row r="37" spans="1:53">
      <c r="A37" s="66"/>
      <c r="B37" s="75"/>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E37" s="111"/>
      <c r="AF37" s="116" t="s">
        <v>210</v>
      </c>
      <c r="AG37" s="117"/>
      <c r="AH37" s="113"/>
      <c r="AI37" s="113"/>
      <c r="AJ37" s="113"/>
      <c r="AK37" s="113"/>
      <c r="AL37" s="113"/>
      <c r="AM37" s="113"/>
      <c r="AN37" s="113"/>
      <c r="AO37" s="113"/>
      <c r="AP37" s="113"/>
      <c r="AQ37" s="113"/>
      <c r="AR37" s="113"/>
      <c r="AS37" s="113"/>
      <c r="AT37" s="113"/>
      <c r="AU37" s="113"/>
      <c r="AV37" s="113"/>
      <c r="AW37" s="113"/>
      <c r="AX37" s="113"/>
      <c r="AY37" s="113"/>
      <c r="AZ37" s="113"/>
      <c r="BA37" s="113"/>
    </row>
    <row r="38" spans="1:53" ht="13.5" customHeight="1">
      <c r="A38" s="66"/>
      <c r="B38" s="536" t="s">
        <v>187</v>
      </c>
      <c r="C38" s="536"/>
      <c r="D38" s="536"/>
      <c r="E38" s="536"/>
      <c r="F38" s="536"/>
      <c r="G38" s="449" t="str">
        <f>IF(③.入力シート!D126="","",③.入力シート!D126)</f>
        <v/>
      </c>
      <c r="H38" s="450"/>
      <c r="I38" s="450"/>
      <c r="J38" s="71" t="s">
        <v>183</v>
      </c>
      <c r="K38" s="93"/>
      <c r="L38" s="245" t="str">
        <f>IF(③.入力シート!F126="","",③.入力シート!F126)</f>
        <v/>
      </c>
      <c r="AD38" s="89"/>
      <c r="AE38" s="389"/>
      <c r="AF38" s="114" t="s">
        <v>207</v>
      </c>
      <c r="AG38" s="387"/>
      <c r="AH38" s="113"/>
      <c r="AI38" s="113"/>
      <c r="AJ38" s="113"/>
      <c r="AK38" s="113"/>
      <c r="AL38" s="113"/>
      <c r="AM38" s="113"/>
      <c r="AN38" s="113"/>
      <c r="AO38" s="113"/>
      <c r="AP38" s="113"/>
      <c r="AQ38" s="113"/>
      <c r="AR38" s="113"/>
      <c r="AS38" s="113"/>
      <c r="AT38" s="113"/>
      <c r="AU38" s="113"/>
      <c r="AV38" s="113"/>
      <c r="AW38" s="113"/>
      <c r="AX38" s="113"/>
      <c r="AY38" s="113"/>
      <c r="AZ38" s="113"/>
      <c r="BA38" s="113"/>
    </row>
    <row r="39" spans="1:53" ht="13.5" customHeight="1">
      <c r="A39" s="66"/>
      <c r="B39" s="536" t="s">
        <v>129</v>
      </c>
      <c r="C39" s="536"/>
      <c r="D39" s="536"/>
      <c r="E39" s="536"/>
      <c r="F39" s="536"/>
      <c r="G39" s="449" t="str">
        <f>IF(③.入力シート!D127="","",③.入力シート!D127)</f>
        <v/>
      </c>
      <c r="H39" s="450"/>
      <c r="I39" s="450"/>
      <c r="J39" s="71" t="s">
        <v>184</v>
      </c>
      <c r="K39" s="93"/>
      <c r="M39" s="453" t="s">
        <v>193</v>
      </c>
      <c r="N39" s="454"/>
      <c r="O39" s="454"/>
      <c r="P39" s="544" t="str">
        <f>IF(P15="ＬＢＳ",③.入力シート!D129,IF(AG29=1.5,③.入力シート!D129,IF(AG29=1.3,③.入力シート!D129/1.5*1.3,"")))</f>
        <v/>
      </c>
      <c r="Q39" s="545"/>
      <c r="R39" s="545"/>
      <c r="S39" s="93" t="s">
        <v>195</v>
      </c>
      <c r="AD39" s="89"/>
      <c r="AE39" s="389"/>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row>
    <row r="40" spans="1:53" ht="13.5" customHeight="1">
      <c r="A40" s="66"/>
      <c r="B40" s="536" t="s">
        <v>188</v>
      </c>
      <c r="C40" s="536"/>
      <c r="D40" s="536"/>
      <c r="E40" s="536"/>
      <c r="F40" s="536"/>
      <c r="G40" s="449" t="str">
        <f>IF(AG13="",IF(AG12="","",AG12),AG13)</f>
        <v/>
      </c>
      <c r="H40" s="450"/>
      <c r="I40" s="450"/>
      <c r="J40" s="71" t="s">
        <v>185</v>
      </c>
      <c r="K40" s="93"/>
      <c r="M40" s="453" t="s">
        <v>194</v>
      </c>
      <c r="N40" s="454"/>
      <c r="O40" s="534"/>
      <c r="P40" s="449" t="str">
        <f>IF(AG17="",IF(AG16="","",AG16),AG17)</f>
        <v/>
      </c>
      <c r="Q40" s="450"/>
      <c r="R40" s="450"/>
      <c r="S40" s="451"/>
      <c r="U40" s="453" t="s">
        <v>186</v>
      </c>
      <c r="V40" s="454"/>
      <c r="W40" s="454"/>
      <c r="X40" s="449" t="str">
        <f>IF(AG5="","",AG5)</f>
        <v/>
      </c>
      <c r="Y40" s="450"/>
      <c r="Z40" s="450"/>
      <c r="AA40" s="450"/>
      <c r="AB40" s="450"/>
      <c r="AC40" s="451"/>
      <c r="AE40" s="389"/>
      <c r="AF40" s="113"/>
      <c r="AG40" s="109" t="s">
        <v>233</v>
      </c>
      <c r="AH40" s="113"/>
      <c r="AI40" s="113"/>
      <c r="AJ40" s="113"/>
      <c r="AK40" s="113"/>
      <c r="AL40" s="113"/>
      <c r="AM40" s="113"/>
      <c r="AN40" s="113"/>
      <c r="AO40" s="113"/>
      <c r="AP40" s="113"/>
      <c r="AQ40" s="113"/>
      <c r="AR40" s="113"/>
      <c r="AS40" s="113"/>
      <c r="AT40" s="113"/>
      <c r="AU40" s="113"/>
      <c r="AV40" s="113"/>
      <c r="AW40" s="113"/>
      <c r="AX40" s="113"/>
      <c r="AY40" s="113"/>
      <c r="AZ40" s="113"/>
      <c r="BA40" s="113"/>
    </row>
    <row r="41" spans="1:53" ht="13.5" customHeight="1" thickBot="1">
      <c r="A41" s="66"/>
      <c r="AE41" s="389"/>
      <c r="AF41" s="116" t="s">
        <v>234</v>
      </c>
      <c r="AG41" s="137"/>
      <c r="AH41" s="113" t="s">
        <v>212</v>
      </c>
      <c r="AI41" s="113"/>
      <c r="AJ41" s="113"/>
      <c r="AK41" s="113"/>
      <c r="AL41" s="113"/>
      <c r="AM41" s="113"/>
      <c r="AN41" s="113"/>
      <c r="AO41" s="113"/>
      <c r="AP41" s="113"/>
      <c r="AQ41" s="113"/>
      <c r="AR41" s="113"/>
      <c r="AS41" s="113"/>
      <c r="AT41" s="113"/>
      <c r="AU41" s="113"/>
      <c r="AV41" s="113"/>
      <c r="AW41" s="113"/>
      <c r="AX41" s="113"/>
      <c r="AY41" s="113"/>
      <c r="AZ41" s="113"/>
      <c r="BA41" s="113"/>
    </row>
    <row r="42" spans="1:53" ht="13.5" customHeight="1" thickBot="1">
      <c r="A42" s="66"/>
      <c r="B42" s="492" t="s">
        <v>2</v>
      </c>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4"/>
      <c r="AE42" s="389"/>
      <c r="AF42" s="116" t="s">
        <v>242</v>
      </c>
      <c r="AG42" s="122" t="str">
        <f>IF(ISERROR(5/P16),"",G39*0.097*IF(AG41="",15,AG41)*5/P16)</f>
        <v/>
      </c>
      <c r="AH42" s="113" t="s">
        <v>241</v>
      </c>
      <c r="AI42" s="113"/>
      <c r="AJ42" s="113"/>
      <c r="AK42" s="113"/>
      <c r="AL42" s="113"/>
      <c r="AM42" s="113"/>
      <c r="AN42" s="113"/>
      <c r="AO42" s="113"/>
      <c r="AP42" s="113"/>
      <c r="AQ42" s="113"/>
      <c r="AR42" s="113"/>
      <c r="AS42" s="113"/>
      <c r="AT42" s="113"/>
      <c r="AU42" s="113"/>
      <c r="AV42" s="113"/>
      <c r="AW42" s="113"/>
      <c r="AX42" s="113"/>
      <c r="AY42" s="113"/>
      <c r="AZ42" s="113"/>
      <c r="BA42" s="113"/>
    </row>
    <row r="43" spans="1:53" ht="13.5" customHeight="1">
      <c r="A43" s="66"/>
      <c r="B43" s="76"/>
      <c r="C43" s="77" t="s">
        <v>175</v>
      </c>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9"/>
      <c r="AE43" s="389"/>
      <c r="AF43" s="116" t="s">
        <v>236</v>
      </c>
      <c r="AG43" s="117" t="str">
        <f>IF(ISERROR(CEILING(AG42,10)),"",IF(Q47&gt;=75,"",CEILING(AG42,10)))</f>
        <v/>
      </c>
      <c r="AH43" s="113"/>
      <c r="AI43" s="113"/>
      <c r="AJ43" s="113"/>
      <c r="AK43" s="113"/>
      <c r="AL43" s="113"/>
      <c r="AM43" s="113"/>
      <c r="AN43" s="113"/>
      <c r="AO43" s="113"/>
      <c r="AP43" s="113"/>
      <c r="AQ43" s="113"/>
      <c r="AR43" s="113"/>
      <c r="AS43" s="113"/>
      <c r="AT43" s="113"/>
      <c r="AU43" s="113"/>
      <c r="AV43" s="113"/>
      <c r="AW43" s="113"/>
      <c r="AX43" s="113"/>
      <c r="AY43" s="113"/>
      <c r="AZ43" s="113"/>
      <c r="BA43" s="113"/>
    </row>
    <row r="44" spans="1:53" ht="13.5" customHeight="1">
      <c r="A44" s="66"/>
      <c r="B44" s="80"/>
      <c r="C44" s="81" t="s">
        <v>117</v>
      </c>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2"/>
      <c r="AE44" s="389"/>
      <c r="AF44" s="114" t="s">
        <v>213</v>
      </c>
      <c r="AG44" s="110"/>
      <c r="AH44" s="113"/>
      <c r="AI44" s="113"/>
      <c r="AJ44" s="113"/>
      <c r="AK44" s="113"/>
      <c r="AL44" s="113"/>
      <c r="AM44" s="113"/>
      <c r="AN44" s="113"/>
      <c r="AO44" s="113"/>
      <c r="AP44" s="113"/>
      <c r="AQ44" s="113"/>
      <c r="AR44" s="113"/>
      <c r="AS44" s="113"/>
      <c r="AT44" s="113"/>
      <c r="AU44" s="113"/>
      <c r="AV44" s="113"/>
      <c r="AW44" s="113"/>
      <c r="AX44" s="113"/>
      <c r="AY44" s="113"/>
      <c r="AZ44" s="113"/>
      <c r="BA44" s="113"/>
    </row>
    <row r="45" spans="1:53" ht="13.5" customHeight="1">
      <c r="A45" s="66"/>
      <c r="B45" s="80"/>
      <c r="C45" s="81" t="s">
        <v>118</v>
      </c>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2"/>
      <c r="AE45" s="389"/>
      <c r="AF45" s="116" t="s">
        <v>235</v>
      </c>
      <c r="AG45" s="121" t="str">
        <f>IF(ISERROR(Z47*P16/5),"",Z47*P16/5)</f>
        <v/>
      </c>
      <c r="AH45" s="113"/>
      <c r="AI45" s="113"/>
      <c r="AJ45" s="113"/>
      <c r="AK45" s="113"/>
      <c r="AL45" s="113"/>
      <c r="AM45" s="113"/>
      <c r="AN45" s="113"/>
      <c r="AO45" s="113"/>
      <c r="AP45" s="113"/>
      <c r="AQ45" s="113"/>
      <c r="AR45" s="113"/>
      <c r="AS45" s="113"/>
      <c r="AT45" s="113"/>
      <c r="AU45" s="113"/>
      <c r="AV45" s="113"/>
      <c r="AW45" s="113"/>
      <c r="AX45" s="113"/>
      <c r="AY45" s="113"/>
      <c r="AZ45" s="113"/>
      <c r="BA45" s="113"/>
    </row>
    <row r="46" spans="1:53" ht="13.5" customHeight="1">
      <c r="A46" s="66"/>
      <c r="B46" s="80"/>
      <c r="C46" s="481" t="s">
        <v>3</v>
      </c>
      <c r="D46" s="482"/>
      <c r="E46" s="455" t="s">
        <v>4</v>
      </c>
      <c r="F46" s="456"/>
      <c r="G46" s="457"/>
      <c r="H46" s="455" t="s">
        <v>5</v>
      </c>
      <c r="I46" s="456"/>
      <c r="J46" s="457"/>
      <c r="K46" s="455" t="s">
        <v>6</v>
      </c>
      <c r="L46" s="456"/>
      <c r="M46" s="457"/>
      <c r="N46" s="81"/>
      <c r="O46" s="481" t="s">
        <v>7</v>
      </c>
      <c r="P46" s="482"/>
      <c r="Q46" s="455" t="s">
        <v>8</v>
      </c>
      <c r="R46" s="456"/>
      <c r="S46" s="457"/>
      <c r="T46" s="455" t="s">
        <v>245</v>
      </c>
      <c r="U46" s="456"/>
      <c r="V46" s="457"/>
      <c r="W46" s="455" t="s">
        <v>9</v>
      </c>
      <c r="X46" s="456"/>
      <c r="Y46" s="457"/>
      <c r="Z46" s="455" t="s">
        <v>10</v>
      </c>
      <c r="AA46" s="456"/>
      <c r="AB46" s="457"/>
      <c r="AC46" s="82"/>
      <c r="AE46" s="389"/>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row>
    <row r="47" spans="1:53" ht="13.5" customHeight="1">
      <c r="A47" s="66"/>
      <c r="B47" s="80"/>
      <c r="C47" s="483"/>
      <c r="D47" s="484"/>
      <c r="E47" s="517" t="s">
        <v>277</v>
      </c>
      <c r="F47" s="518"/>
      <c r="G47" s="519"/>
      <c r="H47" s="515">
        <f>IF(AG49="",AG48,AG49)</f>
        <v>0.2</v>
      </c>
      <c r="I47" s="516"/>
      <c r="J47" s="147" t="s">
        <v>276</v>
      </c>
      <c r="K47" s="520">
        <v>0.05</v>
      </c>
      <c r="L47" s="521"/>
      <c r="M47" s="522"/>
      <c r="N47" s="81"/>
      <c r="O47" s="483"/>
      <c r="P47" s="484"/>
      <c r="Q47" s="517" t="str">
        <f>IF(P15="ＬＢＳ","",P16)</f>
        <v/>
      </c>
      <c r="R47" s="518"/>
      <c r="S47" s="83" t="s">
        <v>18</v>
      </c>
      <c r="T47" s="517" t="str">
        <f>IF(P15="ＬＢＳ","",IF(AG34="",IF(AG33="","",AG33),AG34))</f>
        <v/>
      </c>
      <c r="U47" s="518"/>
      <c r="V47" s="519"/>
      <c r="W47" s="517" t="str">
        <f>IF(P15="ＬＢＳ","",IF(AG38="",IF(AG37="","",AG37),AG38))</f>
        <v/>
      </c>
      <c r="X47" s="518"/>
      <c r="Y47" s="519"/>
      <c r="Z47" s="517" t="str">
        <f>IF(P15="ＬＢＳ","",IF(AG44="",IF(AG43="","",AG43),AG44))</f>
        <v/>
      </c>
      <c r="AA47" s="518"/>
      <c r="AB47" s="519"/>
      <c r="AC47" s="82"/>
      <c r="AE47" s="389"/>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row>
    <row r="48" spans="1:53" ht="13.5" customHeight="1">
      <c r="A48" s="66"/>
      <c r="B48" s="85"/>
      <c r="C48" s="483"/>
      <c r="D48" s="484"/>
      <c r="E48" s="538" t="s">
        <v>11</v>
      </c>
      <c r="F48" s="539"/>
      <c r="G48" s="539"/>
      <c r="H48" s="539"/>
      <c r="I48" s="539"/>
      <c r="J48" s="539"/>
      <c r="K48" s="539"/>
      <c r="L48" s="539"/>
      <c r="M48" s="540"/>
      <c r="N48" s="81"/>
      <c r="O48" s="483"/>
      <c r="P48" s="484"/>
      <c r="Q48" s="569" t="s">
        <v>288</v>
      </c>
      <c r="R48" s="570"/>
      <c r="S48" s="571"/>
      <c r="T48" s="572" t="str">
        <f>IF(Q47="","",IF(Q47&gt;=75,"保護協調図(Ｉ-ｔ特定図)をご提出ください。",""))</f>
        <v/>
      </c>
      <c r="U48" s="573"/>
      <c r="V48" s="573"/>
      <c r="W48" s="573"/>
      <c r="X48" s="573"/>
      <c r="Y48" s="573"/>
      <c r="Z48" s="573"/>
      <c r="AA48" s="573"/>
      <c r="AB48" s="574"/>
      <c r="AC48" s="82"/>
      <c r="AE48" s="389"/>
      <c r="AF48" s="145" t="s">
        <v>274</v>
      </c>
      <c r="AG48" s="117">
        <v>0.2</v>
      </c>
      <c r="AH48" s="113" t="s">
        <v>276</v>
      </c>
      <c r="AI48" s="113"/>
      <c r="AJ48" s="113"/>
      <c r="AK48" s="113"/>
      <c r="AL48" s="113"/>
      <c r="AM48" s="113"/>
      <c r="AN48" s="113"/>
      <c r="AO48" s="113"/>
      <c r="AP48" s="113"/>
      <c r="AQ48" s="113"/>
      <c r="AR48" s="113"/>
      <c r="AS48" s="113"/>
      <c r="AT48" s="113"/>
      <c r="AU48" s="113"/>
      <c r="AV48" s="113"/>
      <c r="AW48" s="113"/>
      <c r="AX48" s="113"/>
      <c r="AY48" s="113"/>
      <c r="AZ48" s="113"/>
      <c r="BA48" s="113"/>
    </row>
    <row r="49" spans="1:53" ht="13.5" customHeight="1">
      <c r="A49" s="66"/>
      <c r="B49" s="80"/>
      <c r="C49" s="485"/>
      <c r="D49" s="486"/>
      <c r="E49" s="541"/>
      <c r="F49" s="542"/>
      <c r="G49" s="542"/>
      <c r="H49" s="542"/>
      <c r="I49" s="542"/>
      <c r="J49" s="542"/>
      <c r="K49" s="542"/>
      <c r="L49" s="542"/>
      <c r="M49" s="543"/>
      <c r="N49" s="81"/>
      <c r="O49" s="485"/>
      <c r="P49" s="486"/>
      <c r="Q49" s="517" t="s">
        <v>12</v>
      </c>
      <c r="R49" s="518"/>
      <c r="S49" s="518"/>
      <c r="T49" s="518"/>
      <c r="U49" s="518"/>
      <c r="V49" s="518"/>
      <c r="W49" s="518"/>
      <c r="X49" s="518"/>
      <c r="Y49" s="518"/>
      <c r="Z49" s="518"/>
      <c r="AA49" s="518"/>
      <c r="AB49" s="519"/>
      <c r="AC49" s="82"/>
      <c r="AE49" s="389"/>
      <c r="AF49" s="146" t="s">
        <v>275</v>
      </c>
      <c r="AG49" s="110"/>
      <c r="AH49" s="113" t="s">
        <v>276</v>
      </c>
      <c r="AI49" s="113"/>
      <c r="AJ49" s="113"/>
      <c r="AK49" s="113"/>
      <c r="AL49" s="113"/>
      <c r="AM49" s="113"/>
      <c r="AN49" s="113"/>
      <c r="AO49" s="113"/>
      <c r="AP49" s="113"/>
      <c r="AQ49" s="113"/>
      <c r="AR49" s="113"/>
      <c r="AS49" s="113"/>
      <c r="AT49" s="113"/>
      <c r="AU49" s="113"/>
      <c r="AV49" s="113"/>
      <c r="AW49" s="113"/>
      <c r="AX49" s="113"/>
      <c r="AY49" s="113"/>
      <c r="AZ49" s="113"/>
      <c r="BA49" s="113"/>
    </row>
    <row r="50" spans="1:53" ht="13.5" customHeight="1" thickBot="1">
      <c r="A50" s="66"/>
      <c r="B50" s="86"/>
      <c r="C50" s="87"/>
      <c r="D50" s="87"/>
      <c r="E50" s="87"/>
      <c r="F50" s="87"/>
      <c r="G50" s="87"/>
      <c r="H50" s="87"/>
      <c r="I50" s="87"/>
      <c r="J50" s="87"/>
      <c r="K50" s="87"/>
      <c r="L50" s="87"/>
      <c r="M50" s="87"/>
      <c r="N50" s="87"/>
      <c r="O50" s="87"/>
      <c r="P50" s="87"/>
      <c r="Q50" s="87" t="s">
        <v>430</v>
      </c>
      <c r="R50" s="87"/>
      <c r="S50" s="87"/>
      <c r="T50" s="87"/>
      <c r="U50" s="87"/>
      <c r="V50" s="87"/>
      <c r="W50" s="87"/>
      <c r="X50" s="87"/>
      <c r="Y50" s="87"/>
      <c r="Z50" s="87"/>
      <c r="AA50" s="87"/>
      <c r="AB50" s="87"/>
      <c r="AC50" s="88"/>
      <c r="AE50" s="389"/>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row>
    <row r="51" spans="1:53" ht="14.25" customHeight="1">
      <c r="A51" s="73"/>
      <c r="B51" s="90" t="s">
        <v>179</v>
      </c>
      <c r="C51" s="84"/>
      <c r="D51" s="84"/>
      <c r="E51" s="84"/>
      <c r="F51" s="84"/>
      <c r="G51" s="84"/>
      <c r="H51" s="84"/>
      <c r="I51" s="84"/>
      <c r="J51" s="84"/>
      <c r="K51" s="84"/>
      <c r="L51" s="84"/>
      <c r="M51" s="84"/>
      <c r="N51" s="84"/>
      <c r="O51" s="84"/>
      <c r="P51" s="84"/>
      <c r="Q51" s="84"/>
      <c r="R51" s="84"/>
      <c r="S51" s="84"/>
      <c r="T51" s="84"/>
      <c r="U51" s="84"/>
      <c r="V51" s="84"/>
      <c r="W51" s="84"/>
      <c r="X51" s="84"/>
      <c r="Y51" s="90"/>
      <c r="Z51" s="90"/>
      <c r="AA51" s="90"/>
      <c r="AB51" s="90"/>
      <c r="AC51" s="81"/>
      <c r="AE51" s="389"/>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row>
    <row r="52" spans="1:53" ht="14.25" customHeight="1">
      <c r="A52" s="73"/>
      <c r="B52" s="81" t="s">
        <v>181</v>
      </c>
      <c r="C52" s="84"/>
      <c r="D52" s="84"/>
      <c r="E52" s="84"/>
      <c r="F52" s="84"/>
      <c r="G52" s="84"/>
      <c r="H52" s="84"/>
      <c r="I52" s="84"/>
      <c r="J52" s="84"/>
      <c r="K52" s="84"/>
      <c r="L52" s="84"/>
      <c r="M52" s="84"/>
      <c r="N52" s="84"/>
      <c r="O52" s="84"/>
      <c r="P52" s="84"/>
      <c r="Q52" s="84"/>
      <c r="R52" s="84"/>
      <c r="S52" s="84"/>
      <c r="T52" s="84"/>
      <c r="U52" s="84"/>
      <c r="V52" s="84"/>
      <c r="W52" s="84"/>
      <c r="X52" s="84"/>
      <c r="Y52" s="90"/>
      <c r="Z52" s="90"/>
      <c r="AA52" s="90"/>
      <c r="AB52" s="90"/>
      <c r="AC52" s="81"/>
      <c r="AE52" s="389"/>
      <c r="AF52" s="114" t="s">
        <v>218</v>
      </c>
      <c r="AG52" s="110"/>
      <c r="AH52" s="113"/>
      <c r="AI52" s="113"/>
      <c r="AJ52" s="113"/>
      <c r="AK52" s="113"/>
      <c r="AL52" s="113"/>
      <c r="AM52" s="113"/>
      <c r="AN52" s="113"/>
      <c r="AO52" s="113"/>
      <c r="AP52" s="113"/>
      <c r="AQ52" s="113"/>
      <c r="AR52" s="113"/>
      <c r="AS52" s="113"/>
      <c r="AT52" s="113"/>
      <c r="AU52" s="113"/>
      <c r="AV52" s="113"/>
      <c r="AW52" s="113"/>
      <c r="AX52" s="113"/>
      <c r="AY52" s="113"/>
      <c r="AZ52" s="113"/>
      <c r="BA52" s="113"/>
    </row>
    <row r="53" spans="1:53" ht="14.25" customHeight="1" thickBot="1">
      <c r="A53" s="73"/>
      <c r="B53" s="81" t="s">
        <v>180</v>
      </c>
      <c r="C53" s="84"/>
      <c r="D53" s="84"/>
      <c r="E53" s="84"/>
      <c r="F53" s="84"/>
      <c r="G53" s="84"/>
      <c r="H53" s="84"/>
      <c r="I53" s="84"/>
      <c r="J53" s="84"/>
      <c r="K53" s="84"/>
      <c r="L53" s="84"/>
      <c r="M53" s="84"/>
      <c r="N53" s="84"/>
      <c r="O53" s="84"/>
      <c r="P53" s="84"/>
      <c r="Q53" s="84"/>
      <c r="R53" s="84"/>
      <c r="S53" s="84"/>
      <c r="T53" s="84"/>
      <c r="U53" s="84"/>
      <c r="V53" s="84"/>
      <c r="W53" s="84"/>
      <c r="X53" s="84"/>
      <c r="Y53" s="81"/>
      <c r="Z53" s="81"/>
      <c r="AA53" s="81"/>
      <c r="AB53" s="81"/>
      <c r="AC53" s="81"/>
      <c r="AE53" s="389"/>
      <c r="AF53" s="114" t="s">
        <v>219</v>
      </c>
      <c r="AG53" s="142"/>
      <c r="AH53" s="113"/>
      <c r="AI53" s="113"/>
      <c r="AJ53" s="113"/>
      <c r="AK53" s="113"/>
      <c r="AL53" s="113"/>
      <c r="AM53" s="113"/>
      <c r="AN53" s="113"/>
      <c r="AO53" s="113"/>
      <c r="AP53" s="113"/>
      <c r="AQ53" s="113"/>
      <c r="AR53" s="113"/>
      <c r="AS53" s="113"/>
      <c r="AT53" s="113"/>
      <c r="AU53" s="113"/>
      <c r="AV53" s="113"/>
      <c r="AW53" s="113"/>
      <c r="AX53" s="113"/>
      <c r="AY53" s="113"/>
      <c r="AZ53" s="113"/>
      <c r="BA53" s="113"/>
    </row>
    <row r="54" spans="1:53" ht="14.25" customHeight="1">
      <c r="B54" s="506" t="s">
        <v>257</v>
      </c>
      <c r="C54" s="507"/>
      <c r="D54" s="507"/>
      <c r="E54" s="508"/>
      <c r="F54" s="469" t="s">
        <v>1219</v>
      </c>
      <c r="G54" s="470"/>
      <c r="H54" s="470"/>
      <c r="I54" s="525" t="s">
        <v>255</v>
      </c>
      <c r="J54" s="525"/>
      <c r="K54" s="525"/>
      <c r="L54" s="525"/>
      <c r="M54" s="500" t="s">
        <v>256</v>
      </c>
      <c r="N54" s="500"/>
      <c r="O54" s="452" t="str">
        <f>IF(AG52="","",AG52)</f>
        <v/>
      </c>
      <c r="P54" s="452"/>
      <c r="Q54" s="452"/>
      <c r="R54" s="452"/>
      <c r="S54" s="452"/>
      <c r="T54" s="500" t="s">
        <v>254</v>
      </c>
      <c r="U54" s="500"/>
      <c r="V54" s="523" t="str">
        <f>IF(AG53="","",AG53)</f>
        <v/>
      </c>
      <c r="W54" s="523"/>
      <c r="X54" s="523"/>
      <c r="Y54" s="523"/>
      <c r="Z54" s="523"/>
      <c r="AA54" s="523"/>
      <c r="AB54" s="523"/>
      <c r="AC54" s="524"/>
      <c r="AE54" s="111"/>
      <c r="AF54" s="114" t="s">
        <v>220</v>
      </c>
      <c r="AG54" s="110"/>
      <c r="AH54" s="113"/>
      <c r="AI54" s="113"/>
      <c r="AJ54" s="113"/>
      <c r="AK54" s="113"/>
      <c r="AL54" s="113"/>
      <c r="AM54" s="113"/>
      <c r="AN54" s="113"/>
      <c r="AO54" s="113"/>
      <c r="AP54" s="113"/>
      <c r="AQ54" s="113"/>
      <c r="AR54" s="113"/>
      <c r="AS54" s="113"/>
      <c r="AT54" s="113"/>
      <c r="AU54" s="113"/>
      <c r="AV54" s="113"/>
      <c r="AW54" s="113"/>
      <c r="AX54" s="113"/>
      <c r="AY54" s="113"/>
      <c r="AZ54" s="113"/>
      <c r="BA54" s="113"/>
    </row>
    <row r="55" spans="1:53" ht="13.5" customHeight="1" thickBot="1">
      <c r="A55" s="73"/>
      <c r="B55" s="509"/>
      <c r="C55" s="510"/>
      <c r="D55" s="510"/>
      <c r="E55" s="511"/>
      <c r="F55" s="471"/>
      <c r="G55" s="472"/>
      <c r="H55" s="472"/>
      <c r="I55" s="526"/>
      <c r="J55" s="526"/>
      <c r="K55" s="526"/>
      <c r="L55" s="526"/>
      <c r="M55" s="528" t="s">
        <v>259</v>
      </c>
      <c r="N55" s="528"/>
      <c r="O55" s="499" t="str">
        <f>IF(AG54="","",AG54)</f>
        <v/>
      </c>
      <c r="P55" s="499"/>
      <c r="Q55" s="499"/>
      <c r="R55" s="499"/>
      <c r="S55" s="499"/>
      <c r="T55" s="528" t="s">
        <v>261</v>
      </c>
      <c r="U55" s="528"/>
      <c r="V55" s="499" t="str">
        <f>IF(AG55="","",AG55)</f>
        <v/>
      </c>
      <c r="W55" s="499"/>
      <c r="X55" s="499"/>
      <c r="Y55" s="499"/>
      <c r="Z55" s="499"/>
      <c r="AA55" s="499"/>
      <c r="AB55" s="499"/>
      <c r="AC55" s="527"/>
      <c r="AE55" s="111"/>
      <c r="AF55" s="114" t="s">
        <v>221</v>
      </c>
      <c r="AG55" s="144"/>
      <c r="AH55" s="113"/>
      <c r="AI55" s="113"/>
      <c r="AJ55" s="113"/>
      <c r="AK55" s="113"/>
      <c r="AL55" s="113"/>
      <c r="AM55" s="113"/>
      <c r="AN55" s="113"/>
      <c r="AO55" s="113"/>
      <c r="AP55" s="113"/>
      <c r="AQ55" s="113"/>
      <c r="AR55" s="113"/>
      <c r="AS55" s="113"/>
      <c r="AT55" s="113"/>
      <c r="AU55" s="113"/>
      <c r="AV55" s="113"/>
      <c r="AW55" s="113"/>
      <c r="AX55" s="113"/>
      <c r="AY55" s="113"/>
      <c r="AZ55" s="113"/>
      <c r="BA55" s="113"/>
    </row>
    <row r="56" spans="1:53" ht="14.25" customHeight="1">
      <c r="A56" s="66"/>
      <c r="B56" s="509"/>
      <c r="C56" s="510"/>
      <c r="D56" s="510"/>
      <c r="E56" s="511"/>
      <c r="F56" s="465" t="s">
        <v>272</v>
      </c>
      <c r="G56" s="466"/>
      <c r="H56" s="466"/>
      <c r="I56" s="503" t="s">
        <v>258</v>
      </c>
      <c r="J56" s="503"/>
      <c r="K56" s="503"/>
      <c r="L56" s="503"/>
      <c r="M56" s="495" t="s">
        <v>256</v>
      </c>
      <c r="N56" s="495"/>
      <c r="O56" s="490" t="str">
        <f>IF(AG56="","",AG56)</f>
        <v/>
      </c>
      <c r="P56" s="490"/>
      <c r="Q56" s="490"/>
      <c r="R56" s="490"/>
      <c r="S56" s="490"/>
      <c r="T56" s="495" t="s">
        <v>254</v>
      </c>
      <c r="U56" s="495"/>
      <c r="V56" s="490" t="str">
        <f>IF(AG57="","",AG57)</f>
        <v/>
      </c>
      <c r="W56" s="490"/>
      <c r="X56" s="490"/>
      <c r="Y56" s="490"/>
      <c r="Z56" s="490"/>
      <c r="AA56" s="490"/>
      <c r="AB56" s="490"/>
      <c r="AC56" s="491"/>
      <c r="AE56" s="111"/>
      <c r="AF56" s="114" t="s">
        <v>264</v>
      </c>
      <c r="AG56" s="143"/>
      <c r="AH56" s="113"/>
      <c r="AI56" s="113"/>
      <c r="AJ56" s="113"/>
      <c r="AK56" s="113"/>
      <c r="AL56" s="113"/>
      <c r="AM56" s="113"/>
      <c r="AN56" s="113"/>
      <c r="AO56" s="113"/>
      <c r="AP56" s="113"/>
      <c r="AQ56" s="113"/>
      <c r="AR56" s="113"/>
      <c r="AS56" s="113"/>
      <c r="AT56" s="113"/>
      <c r="AU56" s="113"/>
      <c r="AV56" s="113"/>
      <c r="AW56" s="113"/>
      <c r="AX56" s="113"/>
      <c r="AY56" s="113"/>
      <c r="AZ56" s="113"/>
      <c r="BA56" s="113"/>
    </row>
    <row r="57" spans="1:53" ht="14.25" customHeight="1" thickBot="1">
      <c r="A57" s="66"/>
      <c r="B57" s="512"/>
      <c r="C57" s="513"/>
      <c r="D57" s="513"/>
      <c r="E57" s="514"/>
      <c r="F57" s="467"/>
      <c r="G57" s="468"/>
      <c r="H57" s="468"/>
      <c r="I57" s="504"/>
      <c r="J57" s="504"/>
      <c r="K57" s="504"/>
      <c r="L57" s="504"/>
      <c r="M57" s="505" t="s">
        <v>260</v>
      </c>
      <c r="N57" s="505"/>
      <c r="O57" s="501" t="str">
        <f>IF(AG58="","",AG58)</f>
        <v/>
      </c>
      <c r="P57" s="501"/>
      <c r="Q57" s="501"/>
      <c r="R57" s="501"/>
      <c r="S57" s="501"/>
      <c r="T57" s="505" t="s">
        <v>262</v>
      </c>
      <c r="U57" s="505"/>
      <c r="V57" s="501" t="str">
        <f>IF(AG59="","",AG59)</f>
        <v/>
      </c>
      <c r="W57" s="501"/>
      <c r="X57" s="501"/>
      <c r="Y57" s="501"/>
      <c r="Z57" s="501"/>
      <c r="AA57" s="501"/>
      <c r="AB57" s="501"/>
      <c r="AC57" s="502"/>
      <c r="AE57" s="111"/>
      <c r="AF57" s="114" t="s">
        <v>265</v>
      </c>
      <c r="AG57" s="110"/>
      <c r="AH57" s="113"/>
      <c r="AI57" s="113"/>
      <c r="AJ57" s="113"/>
      <c r="AK57" s="113"/>
      <c r="AL57" s="113"/>
      <c r="AM57" s="113"/>
      <c r="AN57" s="113"/>
      <c r="AO57" s="113"/>
      <c r="AP57" s="113"/>
      <c r="AQ57" s="113"/>
      <c r="AR57" s="113"/>
      <c r="AS57" s="113"/>
      <c r="AT57" s="113"/>
      <c r="AU57" s="113"/>
      <c r="AV57" s="113"/>
      <c r="AW57" s="113"/>
      <c r="AX57" s="113"/>
      <c r="AY57" s="113"/>
      <c r="AZ57" s="113"/>
      <c r="BA57" s="113"/>
    </row>
    <row r="58" spans="1:53" ht="14.25" customHeight="1">
      <c r="A58" s="66"/>
      <c r="AE58" s="111"/>
      <c r="AF58" s="114" t="s">
        <v>263</v>
      </c>
      <c r="AG58" s="110"/>
      <c r="AH58" s="113"/>
      <c r="AI58" s="113"/>
      <c r="AJ58" s="113"/>
      <c r="AK58" s="113"/>
      <c r="AL58" s="113"/>
      <c r="AM58" s="113"/>
      <c r="AN58" s="113"/>
      <c r="AO58" s="113"/>
      <c r="AP58" s="113"/>
      <c r="AQ58" s="113"/>
      <c r="AR58" s="113"/>
      <c r="AS58" s="113"/>
      <c r="AT58" s="113"/>
      <c r="AU58" s="113"/>
      <c r="AV58" s="113"/>
      <c r="AW58" s="113"/>
      <c r="AX58" s="113"/>
      <c r="AY58" s="113"/>
      <c r="AZ58" s="113"/>
      <c r="BA58" s="113"/>
    </row>
    <row r="59" spans="1:53" ht="14.25" thickBot="1">
      <c r="AE59" s="111"/>
      <c r="AF59" s="114" t="s">
        <v>222</v>
      </c>
      <c r="AG59" s="110"/>
      <c r="AH59" s="113"/>
      <c r="AI59" s="113"/>
      <c r="AJ59" s="113"/>
      <c r="AK59" s="113"/>
      <c r="AL59" s="113"/>
      <c r="AM59" s="113"/>
      <c r="AN59" s="113"/>
      <c r="AO59" s="113"/>
      <c r="AP59" s="113"/>
      <c r="AQ59" s="113"/>
      <c r="AR59" s="113"/>
      <c r="AS59" s="113"/>
      <c r="AT59" s="113"/>
      <c r="AU59" s="113"/>
      <c r="AV59" s="113"/>
      <c r="AW59" s="113"/>
      <c r="AX59" s="113"/>
      <c r="AY59" s="113"/>
      <c r="AZ59" s="113"/>
      <c r="BA59" s="113"/>
    </row>
    <row r="60" spans="1:53" ht="14.25" thickBot="1">
      <c r="B60" s="492" t="s">
        <v>279</v>
      </c>
      <c r="C60" s="493"/>
      <c r="D60" s="493"/>
      <c r="E60" s="493"/>
      <c r="F60" s="493"/>
      <c r="G60" s="493"/>
      <c r="H60" s="493"/>
      <c r="I60" s="493"/>
      <c r="J60" s="493"/>
      <c r="K60" s="493"/>
      <c r="L60" s="493"/>
      <c r="M60" s="493"/>
      <c r="N60" s="493"/>
      <c r="O60" s="493"/>
      <c r="P60" s="493"/>
      <c r="Q60" s="493"/>
      <c r="R60" s="493"/>
      <c r="S60" s="493"/>
      <c r="T60" s="493"/>
      <c r="U60" s="493"/>
      <c r="V60" s="493"/>
      <c r="W60" s="493"/>
      <c r="X60" s="493"/>
      <c r="Y60" s="493"/>
      <c r="Z60" s="493"/>
      <c r="AA60" s="493"/>
      <c r="AB60" s="493"/>
      <c r="AC60" s="494"/>
      <c r="AE60" s="111"/>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row>
    <row r="61" spans="1:53">
      <c r="A61" s="72"/>
      <c r="B61" s="487" t="str">
        <f>IF(③.入力シート!D103="","",③.入力シート!D103)</f>
        <v/>
      </c>
      <c r="C61" s="488"/>
      <c r="D61" s="488"/>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9"/>
      <c r="AE61" s="111"/>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row>
    <row r="62" spans="1:53">
      <c r="A62" s="72"/>
      <c r="B62" s="487" t="str">
        <f>IF(③.入力シート!D104="","",③.入力シート!D104)</f>
        <v/>
      </c>
      <c r="C62" s="488"/>
      <c r="D62" s="488"/>
      <c r="E62" s="488"/>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9"/>
      <c r="AE62" s="111"/>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row>
    <row r="63" spans="1:53">
      <c r="A63" s="72"/>
      <c r="B63" s="487" t="str">
        <f>IF(③.入力シート!D105="","",③.入力シート!D105)</f>
        <v/>
      </c>
      <c r="C63" s="488"/>
      <c r="D63" s="488"/>
      <c r="E63" s="488"/>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9"/>
      <c r="AE63" s="111"/>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row>
    <row r="64" spans="1:53">
      <c r="A64" s="72"/>
      <c r="B64" s="487" t="str">
        <f>IF(③.入力シート!D106="","",③.入力シート!D106)</f>
        <v/>
      </c>
      <c r="C64" s="488"/>
      <c r="D64" s="488"/>
      <c r="E64" s="488"/>
      <c r="F64" s="488"/>
      <c r="G64" s="488"/>
      <c r="H64" s="488"/>
      <c r="I64" s="488"/>
      <c r="J64" s="488"/>
      <c r="K64" s="488"/>
      <c r="L64" s="488"/>
      <c r="M64" s="488"/>
      <c r="N64" s="488"/>
      <c r="O64" s="488"/>
      <c r="P64" s="488"/>
      <c r="Q64" s="488"/>
      <c r="R64" s="488"/>
      <c r="S64" s="488"/>
      <c r="T64" s="488"/>
      <c r="U64" s="488"/>
      <c r="V64" s="488"/>
      <c r="W64" s="488"/>
      <c r="X64" s="488"/>
      <c r="Y64" s="488"/>
      <c r="Z64" s="488"/>
      <c r="AA64" s="488"/>
      <c r="AB64" s="488"/>
      <c r="AC64" s="489"/>
      <c r="AE64" s="111"/>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row>
    <row r="65" spans="1:53">
      <c r="A65" s="72"/>
      <c r="B65" s="487" t="str">
        <f>IF(③.入力シート!D107="","",③.入力シート!D107)</f>
        <v/>
      </c>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c r="AA65" s="488"/>
      <c r="AB65" s="488"/>
      <c r="AC65" s="489"/>
      <c r="AE65" s="111"/>
      <c r="AF65" s="118"/>
      <c r="AG65" s="113"/>
      <c r="AH65" s="113"/>
      <c r="AI65" s="113"/>
      <c r="AJ65" s="113"/>
      <c r="AK65" s="113"/>
      <c r="AL65" s="113"/>
      <c r="AM65" s="113"/>
      <c r="AN65" s="113" t="s">
        <v>1295</v>
      </c>
      <c r="AO65" s="113" t="s">
        <v>1296</v>
      </c>
      <c r="AP65" s="113"/>
      <c r="AQ65" s="113"/>
      <c r="AR65" s="113"/>
      <c r="AS65" s="113"/>
      <c r="AT65" s="113"/>
      <c r="AU65" s="113"/>
      <c r="AV65" s="113"/>
      <c r="AW65" s="113"/>
      <c r="AX65" s="113"/>
      <c r="AY65" s="113"/>
      <c r="AZ65" s="113"/>
      <c r="BA65" s="113"/>
    </row>
    <row r="66" spans="1:53">
      <c r="A66" s="72"/>
      <c r="B66" s="487" t="str">
        <f>IF(③.入力シート!D108="","",③.入力シート!D108)</f>
        <v/>
      </c>
      <c r="C66" s="488"/>
      <c r="D66" s="488"/>
      <c r="E66" s="488"/>
      <c r="F66" s="488"/>
      <c r="G66" s="488"/>
      <c r="H66" s="488"/>
      <c r="I66" s="488"/>
      <c r="J66" s="488"/>
      <c r="K66" s="488"/>
      <c r="L66" s="488"/>
      <c r="M66" s="488"/>
      <c r="N66" s="488"/>
      <c r="O66" s="488"/>
      <c r="P66" s="488"/>
      <c r="Q66" s="488"/>
      <c r="R66" s="488"/>
      <c r="S66" s="488"/>
      <c r="T66" s="488"/>
      <c r="U66" s="488"/>
      <c r="V66" s="488"/>
      <c r="W66" s="488"/>
      <c r="X66" s="488"/>
      <c r="Y66" s="488"/>
      <c r="Z66" s="488"/>
      <c r="AA66" s="488"/>
      <c r="AB66" s="488"/>
      <c r="AC66" s="489"/>
      <c r="AE66" s="111"/>
      <c r="AF66" s="204"/>
      <c r="AG66" s="204"/>
      <c r="AH66" s="204"/>
      <c r="AI66" s="204"/>
      <c r="AJ66" s="204"/>
      <c r="AK66" s="204"/>
      <c r="AL66" s="204"/>
      <c r="AM66" s="204"/>
      <c r="AN66" s="113"/>
      <c r="AO66" s="128" t="s">
        <v>1297</v>
      </c>
      <c r="AP66" s="95"/>
      <c r="AQ66" s="95"/>
      <c r="AR66" s="95"/>
      <c r="AS66" s="95"/>
      <c r="AT66" s="95"/>
      <c r="AU66" s="95"/>
      <c r="AV66" s="95"/>
      <c r="AW66" s="95"/>
      <c r="AX66" s="95"/>
      <c r="AY66" s="95"/>
      <c r="AZ66" s="129"/>
      <c r="BA66" s="113" t="str">
        <f>IF(AN66=1,SUM($AN$66:AN66),"")</f>
        <v/>
      </c>
    </row>
    <row r="67" spans="1:53">
      <c r="A67" s="72"/>
      <c r="B67" s="487" t="str">
        <f>IF(③.入力シート!D109="","",③.入力シート!D109)</f>
        <v/>
      </c>
      <c r="C67" s="488"/>
      <c r="D67" s="488"/>
      <c r="E67" s="488"/>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9"/>
      <c r="AE67" s="111"/>
      <c r="AF67" s="204"/>
      <c r="AG67" s="204"/>
      <c r="AH67" s="204"/>
      <c r="AI67" s="204"/>
      <c r="AJ67" s="204"/>
      <c r="AK67" s="204"/>
      <c r="AL67" s="204"/>
      <c r="AM67" s="204"/>
      <c r="AN67" s="113"/>
      <c r="AO67" s="130" t="s">
        <v>1298</v>
      </c>
      <c r="AP67" s="89"/>
      <c r="AQ67" s="89"/>
      <c r="AR67" s="89"/>
      <c r="AS67" s="89"/>
      <c r="AT67" s="89"/>
      <c r="AU67" s="89"/>
      <c r="AV67" s="89"/>
      <c r="AW67" s="89"/>
      <c r="AX67" s="89"/>
      <c r="AY67" s="89"/>
      <c r="AZ67" s="131"/>
      <c r="BA67" s="113" t="str">
        <f>IF(AN67=1,SUM($AN$66:AN67),"")</f>
        <v/>
      </c>
    </row>
    <row r="68" spans="1:53">
      <c r="B68" s="487" t="str">
        <f>IF(③.入力シート!D110="","",③.入力シート!D110)</f>
        <v/>
      </c>
      <c r="C68" s="488"/>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9"/>
      <c r="AE68" s="111"/>
      <c r="AF68" s="204"/>
      <c r="AG68" s="204"/>
      <c r="AH68" s="204"/>
      <c r="AI68" s="204"/>
      <c r="AJ68" s="204"/>
      <c r="AK68" s="204"/>
      <c r="AL68" s="204"/>
      <c r="AM68" s="204"/>
      <c r="AN68" s="113"/>
      <c r="AO68" s="130" t="s">
        <v>1299</v>
      </c>
      <c r="AP68" s="89"/>
      <c r="AQ68" s="89"/>
      <c r="AR68" s="89"/>
      <c r="AS68" s="89"/>
      <c r="AT68" s="89"/>
      <c r="AU68" s="89"/>
      <c r="AV68" s="89"/>
      <c r="AW68" s="89"/>
      <c r="AX68" s="89"/>
      <c r="AY68" s="89"/>
      <c r="AZ68" s="131"/>
      <c r="BA68" s="113" t="str">
        <f>IF(AN68=1,SUM($AN$66:AN68),"")</f>
        <v/>
      </c>
    </row>
    <row r="69" spans="1:53">
      <c r="B69" s="487" t="str">
        <f>IF(③.入力シート!D111="","",③.入力シート!D111)</f>
        <v/>
      </c>
      <c r="C69" s="488"/>
      <c r="D69" s="488"/>
      <c r="E69" s="488"/>
      <c r="F69" s="488"/>
      <c r="G69" s="488"/>
      <c r="H69" s="488"/>
      <c r="I69" s="488"/>
      <c r="J69" s="488"/>
      <c r="K69" s="488"/>
      <c r="L69" s="488"/>
      <c r="M69" s="488"/>
      <c r="N69" s="488"/>
      <c r="O69" s="488"/>
      <c r="P69" s="488"/>
      <c r="Q69" s="488"/>
      <c r="R69" s="488"/>
      <c r="S69" s="488"/>
      <c r="T69" s="488"/>
      <c r="U69" s="488"/>
      <c r="V69" s="488"/>
      <c r="W69" s="488"/>
      <c r="X69" s="488"/>
      <c r="Y69" s="488"/>
      <c r="Z69" s="488"/>
      <c r="AA69" s="488"/>
      <c r="AB69" s="488"/>
      <c r="AC69" s="489"/>
      <c r="AE69" s="111"/>
      <c r="AF69" s="204"/>
      <c r="AG69" s="204"/>
      <c r="AH69" s="204"/>
      <c r="AI69" s="204"/>
      <c r="AJ69" s="204"/>
      <c r="AK69" s="204"/>
      <c r="AL69" s="204"/>
      <c r="AM69" s="204"/>
      <c r="AN69" s="113"/>
      <c r="AO69" s="130" t="s">
        <v>1300</v>
      </c>
      <c r="AP69" s="89"/>
      <c r="AQ69" s="89"/>
      <c r="AR69" s="89"/>
      <c r="AS69" s="89"/>
      <c r="AT69" s="89"/>
      <c r="AU69" s="89"/>
      <c r="AV69" s="89"/>
      <c r="AW69" s="89"/>
      <c r="AX69" s="89"/>
      <c r="AY69" s="89"/>
      <c r="AZ69" s="131"/>
      <c r="BA69" s="113" t="str">
        <f>IF(AN69=1,SUM($AN$66:AN69),"")</f>
        <v/>
      </c>
    </row>
    <row r="70" spans="1:53">
      <c r="A70" s="72"/>
      <c r="B70" s="487" t="str">
        <f>IF(③.入力シート!D112="","",③.入力シート!D112)</f>
        <v/>
      </c>
      <c r="C70" s="488"/>
      <c r="D70" s="488"/>
      <c r="E70" s="488"/>
      <c r="F70" s="488"/>
      <c r="G70" s="488"/>
      <c r="H70" s="488"/>
      <c r="I70" s="488"/>
      <c r="J70" s="488"/>
      <c r="K70" s="488"/>
      <c r="L70" s="488"/>
      <c r="M70" s="488"/>
      <c r="N70" s="488"/>
      <c r="O70" s="488"/>
      <c r="P70" s="488"/>
      <c r="Q70" s="488"/>
      <c r="R70" s="488"/>
      <c r="S70" s="488"/>
      <c r="T70" s="488"/>
      <c r="U70" s="488"/>
      <c r="V70" s="488"/>
      <c r="W70" s="488"/>
      <c r="X70" s="488"/>
      <c r="Y70" s="488"/>
      <c r="Z70" s="488"/>
      <c r="AA70" s="488"/>
      <c r="AB70" s="488"/>
      <c r="AC70" s="489"/>
      <c r="AE70" s="111"/>
      <c r="AF70" s="204"/>
      <c r="AG70" s="204"/>
      <c r="AH70" s="204"/>
      <c r="AI70" s="204"/>
      <c r="AJ70" s="204"/>
      <c r="AK70" s="204"/>
      <c r="AL70" s="204"/>
      <c r="AM70" s="204"/>
      <c r="AN70" s="113"/>
      <c r="AO70" s="130" t="s">
        <v>1301</v>
      </c>
      <c r="AP70" s="89"/>
      <c r="AQ70" s="89"/>
      <c r="AR70" s="89"/>
      <c r="AS70" s="89"/>
      <c r="AT70" s="89"/>
      <c r="AU70" s="89"/>
      <c r="AV70" s="89"/>
      <c r="AW70" s="89"/>
      <c r="AX70" s="89"/>
      <c r="AY70" s="89"/>
      <c r="AZ70" s="131"/>
      <c r="BA70" s="113" t="str">
        <f>IF(AN70=1,SUM($AN$66:AN70),"")</f>
        <v/>
      </c>
    </row>
    <row r="71" spans="1:53">
      <c r="A71" s="72"/>
      <c r="B71" s="487" t="str">
        <f>IF(③.入力シート!D113="","",③.入力シート!D113)</f>
        <v/>
      </c>
      <c r="C71" s="488"/>
      <c r="D71" s="488"/>
      <c r="E71" s="488"/>
      <c r="F71" s="488"/>
      <c r="G71" s="488"/>
      <c r="H71" s="488"/>
      <c r="I71" s="488"/>
      <c r="J71" s="488"/>
      <c r="K71" s="488"/>
      <c r="L71" s="488"/>
      <c r="M71" s="488"/>
      <c r="N71" s="488"/>
      <c r="O71" s="488"/>
      <c r="P71" s="488"/>
      <c r="Q71" s="488"/>
      <c r="R71" s="488"/>
      <c r="S71" s="488"/>
      <c r="T71" s="488"/>
      <c r="U71" s="488"/>
      <c r="V71" s="488"/>
      <c r="W71" s="488"/>
      <c r="X71" s="488"/>
      <c r="Y71" s="488"/>
      <c r="Z71" s="488"/>
      <c r="AA71" s="488"/>
      <c r="AB71" s="488"/>
      <c r="AC71" s="489"/>
      <c r="AE71" s="111"/>
      <c r="AF71" s="204"/>
      <c r="AG71" s="204"/>
      <c r="AH71" s="204"/>
      <c r="AI71" s="204"/>
      <c r="AJ71" s="204"/>
      <c r="AK71" s="204"/>
      <c r="AL71" s="204"/>
      <c r="AM71" s="204"/>
      <c r="AN71" s="113"/>
      <c r="AO71" s="130" t="s">
        <v>1302</v>
      </c>
      <c r="AP71" s="89"/>
      <c r="AQ71" s="89"/>
      <c r="AR71" s="89"/>
      <c r="AS71" s="89"/>
      <c r="AT71" s="89"/>
      <c r="AU71" s="89"/>
      <c r="AV71" s="89"/>
      <c r="AW71" s="89"/>
      <c r="AX71" s="89"/>
      <c r="AY71" s="89"/>
      <c r="AZ71" s="131"/>
      <c r="BA71" s="113" t="str">
        <f>IF(AN71=1,SUM($AN$66:AN71),"")</f>
        <v/>
      </c>
    </row>
    <row r="72" spans="1:53">
      <c r="A72" s="72"/>
      <c r="B72" s="487" t="str">
        <f>IF(③.入力シート!D114="","",③.入力シート!D114)</f>
        <v/>
      </c>
      <c r="C72" s="488"/>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489"/>
      <c r="AE72" s="111"/>
      <c r="AF72" s="204"/>
      <c r="AG72" s="204"/>
      <c r="AH72" s="204"/>
      <c r="AI72" s="204"/>
      <c r="AJ72" s="204"/>
      <c r="AK72" s="204"/>
      <c r="AL72" s="204"/>
      <c r="AM72" s="204"/>
      <c r="AN72" s="113"/>
      <c r="AO72" s="130" t="s">
        <v>1303</v>
      </c>
      <c r="AP72" s="89"/>
      <c r="AQ72" s="89"/>
      <c r="AR72" s="89"/>
      <c r="AS72" s="89"/>
      <c r="AT72" s="89"/>
      <c r="AU72" s="89"/>
      <c r="AV72" s="89"/>
      <c r="AW72" s="89"/>
      <c r="AX72" s="89"/>
      <c r="AY72" s="89"/>
      <c r="AZ72" s="131"/>
      <c r="BA72" s="113" t="str">
        <f>IF(AN72=1,SUM($AN$66:AN72),"")</f>
        <v/>
      </c>
    </row>
    <row r="73" spans="1:53">
      <c r="B73" s="487" t="str">
        <f>IF(③.入力シート!D115="","",③.入力シート!D115)</f>
        <v/>
      </c>
      <c r="C73" s="488"/>
      <c r="D73" s="488"/>
      <c r="E73" s="488"/>
      <c r="F73" s="488"/>
      <c r="G73" s="488"/>
      <c r="H73" s="488"/>
      <c r="I73" s="488"/>
      <c r="J73" s="488"/>
      <c r="K73" s="488"/>
      <c r="L73" s="488"/>
      <c r="M73" s="488"/>
      <c r="N73" s="488"/>
      <c r="O73" s="488"/>
      <c r="P73" s="488"/>
      <c r="Q73" s="488"/>
      <c r="R73" s="488"/>
      <c r="S73" s="488"/>
      <c r="T73" s="488"/>
      <c r="U73" s="488"/>
      <c r="V73" s="488"/>
      <c r="W73" s="488"/>
      <c r="X73" s="488"/>
      <c r="Y73" s="488"/>
      <c r="Z73" s="488"/>
      <c r="AA73" s="488"/>
      <c r="AB73" s="488"/>
      <c r="AC73" s="489"/>
      <c r="AE73" s="111"/>
      <c r="AF73" s="204"/>
      <c r="AG73" s="204"/>
      <c r="AH73" s="204"/>
      <c r="AI73" s="204"/>
      <c r="AJ73" s="204"/>
      <c r="AK73" s="204"/>
      <c r="AL73" s="204"/>
      <c r="AM73" s="204"/>
      <c r="AN73" s="113"/>
      <c r="AO73" s="130" t="s">
        <v>1304</v>
      </c>
      <c r="AP73" s="89"/>
      <c r="AQ73" s="89"/>
      <c r="AR73" s="89"/>
      <c r="AS73" s="89"/>
      <c r="AT73" s="89"/>
      <c r="AU73" s="89"/>
      <c r="AV73" s="89"/>
      <c r="AW73" s="89"/>
      <c r="AX73" s="89"/>
      <c r="AY73" s="89"/>
      <c r="AZ73" s="131"/>
      <c r="BA73" s="113" t="str">
        <f>IF(AN73=1,SUM($AN$66:AN73),"")</f>
        <v/>
      </c>
    </row>
    <row r="74" spans="1:53">
      <c r="B74" s="487" t="str">
        <f>IF(③.入力シート!D116="","",③.入力シート!D116)</f>
        <v/>
      </c>
      <c r="C74" s="488"/>
      <c r="D74" s="488"/>
      <c r="E74" s="488"/>
      <c r="F74" s="488"/>
      <c r="G74" s="488"/>
      <c r="H74" s="488"/>
      <c r="I74" s="488"/>
      <c r="J74" s="488"/>
      <c r="K74" s="488"/>
      <c r="L74" s="488"/>
      <c r="M74" s="488"/>
      <c r="N74" s="488"/>
      <c r="O74" s="488"/>
      <c r="P74" s="488"/>
      <c r="Q74" s="488"/>
      <c r="R74" s="488"/>
      <c r="S74" s="488"/>
      <c r="T74" s="488"/>
      <c r="U74" s="488"/>
      <c r="V74" s="488"/>
      <c r="W74" s="488"/>
      <c r="X74" s="488"/>
      <c r="Y74" s="488"/>
      <c r="Z74" s="488"/>
      <c r="AA74" s="488"/>
      <c r="AB74" s="488"/>
      <c r="AC74" s="489"/>
      <c r="AE74" s="111"/>
      <c r="AF74" s="204"/>
      <c r="AG74" s="204"/>
      <c r="AH74" s="204"/>
      <c r="AI74" s="204"/>
      <c r="AJ74" s="204"/>
      <c r="AK74" s="204"/>
      <c r="AL74" s="204"/>
      <c r="AM74" s="204"/>
      <c r="AN74" s="113"/>
      <c r="AO74" s="130" t="s">
        <v>1305</v>
      </c>
      <c r="AP74" s="89"/>
      <c r="AQ74" s="89"/>
      <c r="AR74" s="89"/>
      <c r="AS74" s="89"/>
      <c r="AT74" s="89"/>
      <c r="AU74" s="89"/>
      <c r="AV74" s="89"/>
      <c r="AW74" s="89"/>
      <c r="AX74" s="89"/>
      <c r="AY74" s="89"/>
      <c r="AZ74" s="131"/>
      <c r="BA74" s="113" t="str">
        <f>IF(AN74=1,SUM($AN$66:AN74),"")</f>
        <v/>
      </c>
    </row>
    <row r="75" spans="1:53">
      <c r="A75" s="72"/>
      <c r="B75" s="487" t="str">
        <f>IF(③.入力シート!D117="","",③.入力シート!D117)</f>
        <v/>
      </c>
      <c r="C75" s="488"/>
      <c r="D75" s="488"/>
      <c r="E75" s="488"/>
      <c r="F75" s="488"/>
      <c r="G75" s="488"/>
      <c r="H75" s="488"/>
      <c r="I75" s="488"/>
      <c r="J75" s="488"/>
      <c r="K75" s="488"/>
      <c r="L75" s="488"/>
      <c r="M75" s="488"/>
      <c r="N75" s="488"/>
      <c r="O75" s="488"/>
      <c r="P75" s="488"/>
      <c r="Q75" s="488"/>
      <c r="R75" s="488"/>
      <c r="S75" s="488"/>
      <c r="T75" s="488"/>
      <c r="U75" s="488"/>
      <c r="V75" s="488"/>
      <c r="W75" s="488"/>
      <c r="X75" s="488"/>
      <c r="Y75" s="488"/>
      <c r="Z75" s="488"/>
      <c r="AA75" s="488"/>
      <c r="AB75" s="488"/>
      <c r="AC75" s="489"/>
      <c r="AE75" s="111"/>
      <c r="AF75" s="204"/>
      <c r="AG75" s="204"/>
      <c r="AH75" s="204"/>
      <c r="AI75" s="204"/>
      <c r="AJ75" s="204"/>
      <c r="AK75" s="204"/>
      <c r="AL75" s="204"/>
      <c r="AM75" s="204"/>
      <c r="AN75" s="113"/>
      <c r="AO75" s="130" t="s">
        <v>1306</v>
      </c>
      <c r="AP75" s="89"/>
      <c r="AQ75" s="89"/>
      <c r="AR75" s="89"/>
      <c r="AS75" s="89"/>
      <c r="AT75" s="89"/>
      <c r="AU75" s="89"/>
      <c r="AV75" s="89"/>
      <c r="AW75" s="89"/>
      <c r="AX75" s="89"/>
      <c r="AY75" s="89"/>
      <c r="AZ75" s="131"/>
      <c r="BA75" s="113" t="str">
        <f>IF(AN75=1,SUM($AN$66:AN75),"")</f>
        <v/>
      </c>
    </row>
    <row r="76" spans="1:53">
      <c r="A76" s="72"/>
      <c r="B76" s="487" t="str">
        <f>IF(③.入力シート!D118="","",③.入力シート!D118)</f>
        <v/>
      </c>
      <c r="C76" s="488"/>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c r="AB76" s="488"/>
      <c r="AC76" s="489"/>
      <c r="AE76" s="111"/>
      <c r="AF76" s="204"/>
      <c r="AG76" s="204"/>
      <c r="AH76" s="204"/>
      <c r="AI76" s="204"/>
      <c r="AJ76" s="204"/>
      <c r="AK76" s="204"/>
      <c r="AL76" s="204"/>
      <c r="AM76" s="204"/>
      <c r="AN76" s="113"/>
      <c r="AO76" s="130" t="s">
        <v>1307</v>
      </c>
      <c r="AP76" s="89"/>
      <c r="AQ76" s="89"/>
      <c r="AR76" s="89"/>
      <c r="AS76" s="89"/>
      <c r="AT76" s="89"/>
      <c r="AU76" s="89"/>
      <c r="AV76" s="89"/>
      <c r="AW76" s="89"/>
      <c r="AX76" s="89"/>
      <c r="AY76" s="89"/>
      <c r="AZ76" s="131"/>
      <c r="BA76" s="113" t="str">
        <f>IF(AN76=1,SUM($AN$66:AN76),"")</f>
        <v/>
      </c>
    </row>
    <row r="77" spans="1:53">
      <c r="A77" s="72"/>
      <c r="B77" s="487" t="str">
        <f>IF(③.入力シート!D119="","",③.入力シート!D119)</f>
        <v/>
      </c>
      <c r="C77" s="488"/>
      <c r="D77" s="488"/>
      <c r="E77" s="488"/>
      <c r="F77" s="488"/>
      <c r="G77" s="488"/>
      <c r="H77" s="488"/>
      <c r="I77" s="488"/>
      <c r="J77" s="488"/>
      <c r="K77" s="488"/>
      <c r="L77" s="488"/>
      <c r="M77" s="488"/>
      <c r="N77" s="488"/>
      <c r="O77" s="488"/>
      <c r="P77" s="488"/>
      <c r="Q77" s="488"/>
      <c r="R77" s="488"/>
      <c r="S77" s="488"/>
      <c r="T77" s="488"/>
      <c r="U77" s="488"/>
      <c r="V77" s="488"/>
      <c r="W77" s="488"/>
      <c r="X77" s="488"/>
      <c r="Y77" s="488"/>
      <c r="Z77" s="488"/>
      <c r="AA77" s="488"/>
      <c r="AB77" s="488"/>
      <c r="AC77" s="489"/>
      <c r="AE77" s="111"/>
      <c r="AF77" s="204"/>
      <c r="AG77" s="204"/>
      <c r="AH77" s="204"/>
      <c r="AI77" s="204"/>
      <c r="AJ77" s="204"/>
      <c r="AK77" s="204"/>
      <c r="AL77" s="204"/>
      <c r="AM77" s="204"/>
      <c r="AN77" s="113"/>
      <c r="AO77" s="130" t="s">
        <v>1308</v>
      </c>
      <c r="AP77" s="89"/>
      <c r="AQ77" s="89"/>
      <c r="AR77" s="89"/>
      <c r="AS77" s="89"/>
      <c r="AT77" s="89"/>
      <c r="AU77" s="89"/>
      <c r="AV77" s="89"/>
      <c r="AW77" s="89"/>
      <c r="AX77" s="89"/>
      <c r="AY77" s="89"/>
      <c r="AZ77" s="131"/>
      <c r="BA77" s="113" t="str">
        <f>IF(AN77=1,SUM($AN$66:AN77),"")</f>
        <v/>
      </c>
    </row>
    <row r="78" spans="1:53">
      <c r="B78" s="487" t="str">
        <f>IF(③.入力シート!D120="","",③.入力シート!D120)</f>
        <v/>
      </c>
      <c r="C78" s="488"/>
      <c r="D78" s="488"/>
      <c r="E78" s="488"/>
      <c r="F78" s="488"/>
      <c r="G78" s="488"/>
      <c r="H78" s="488"/>
      <c r="I78" s="488"/>
      <c r="J78" s="488"/>
      <c r="K78" s="488"/>
      <c r="L78" s="488"/>
      <c r="M78" s="488"/>
      <c r="N78" s="488"/>
      <c r="O78" s="488"/>
      <c r="P78" s="488"/>
      <c r="Q78" s="488"/>
      <c r="R78" s="488"/>
      <c r="S78" s="488"/>
      <c r="T78" s="488"/>
      <c r="U78" s="488"/>
      <c r="V78" s="488"/>
      <c r="W78" s="488"/>
      <c r="X78" s="488"/>
      <c r="Y78" s="488"/>
      <c r="Z78" s="488"/>
      <c r="AA78" s="488"/>
      <c r="AB78" s="488"/>
      <c r="AC78" s="489"/>
      <c r="AE78" s="111"/>
      <c r="AF78" s="204"/>
      <c r="AG78" s="204"/>
      <c r="AH78" s="204"/>
      <c r="AI78" s="204"/>
      <c r="AJ78" s="204"/>
      <c r="AK78" s="204"/>
      <c r="AL78" s="204"/>
      <c r="AM78" s="204"/>
      <c r="AN78" s="113"/>
      <c r="AO78" s="130" t="s">
        <v>1309</v>
      </c>
      <c r="AP78" s="89"/>
      <c r="AQ78" s="89"/>
      <c r="AR78" s="89"/>
      <c r="AS78" s="89"/>
      <c r="AT78" s="89"/>
      <c r="AU78" s="89"/>
      <c r="AV78" s="89"/>
      <c r="AW78" s="89"/>
      <c r="AX78" s="89"/>
      <c r="AY78" s="89"/>
      <c r="AZ78" s="131"/>
      <c r="BA78" s="113" t="str">
        <f>IF(AN78=1,SUM($AN$66:AN78),"")</f>
        <v/>
      </c>
    </row>
    <row r="79" spans="1:53">
      <c r="B79" s="487" t="str">
        <f>IF(③.入力シート!D121="","",③.入力シート!D121)</f>
        <v/>
      </c>
      <c r="C79" s="488"/>
      <c r="D79" s="488"/>
      <c r="E79" s="488"/>
      <c r="F79" s="488"/>
      <c r="G79" s="488"/>
      <c r="H79" s="488"/>
      <c r="I79" s="488"/>
      <c r="J79" s="488"/>
      <c r="K79" s="488"/>
      <c r="L79" s="488"/>
      <c r="M79" s="488"/>
      <c r="N79" s="488"/>
      <c r="O79" s="488"/>
      <c r="P79" s="488"/>
      <c r="Q79" s="488"/>
      <c r="R79" s="488"/>
      <c r="S79" s="488"/>
      <c r="T79" s="488"/>
      <c r="U79" s="488"/>
      <c r="V79" s="488"/>
      <c r="W79" s="488"/>
      <c r="X79" s="488"/>
      <c r="Y79" s="488"/>
      <c r="Z79" s="488"/>
      <c r="AA79" s="488"/>
      <c r="AB79" s="488"/>
      <c r="AC79" s="489"/>
      <c r="AE79" s="111"/>
      <c r="AF79" s="204"/>
      <c r="AG79" s="204"/>
      <c r="AH79" s="204"/>
      <c r="AI79" s="204"/>
      <c r="AJ79" s="204"/>
      <c r="AK79" s="204"/>
      <c r="AL79" s="204"/>
      <c r="AM79" s="204"/>
      <c r="AN79" s="113"/>
      <c r="AO79" s="130" t="s">
        <v>1310</v>
      </c>
      <c r="AP79" s="89"/>
      <c r="AQ79" s="89"/>
      <c r="AR79" s="89"/>
      <c r="AS79" s="89"/>
      <c r="AT79" s="89"/>
      <c r="AU79" s="89"/>
      <c r="AV79" s="89"/>
      <c r="AW79" s="89"/>
      <c r="AX79" s="89"/>
      <c r="AY79" s="89"/>
      <c r="AZ79" s="131"/>
      <c r="BA79" s="113" t="str">
        <f>IF(AN79=1,SUM($AN$66:AN79),"")</f>
        <v/>
      </c>
    </row>
    <row r="80" spans="1:53" ht="14.25" thickBot="1">
      <c r="A80" s="72"/>
      <c r="B80" s="487" t="str">
        <f>IF(③.入力シート!D122="","",③.入力シート!D122)</f>
        <v/>
      </c>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9"/>
      <c r="AE80" s="111"/>
      <c r="AF80" s="204"/>
      <c r="AG80" s="204"/>
      <c r="AH80" s="204"/>
      <c r="AI80" s="204"/>
      <c r="AJ80" s="204"/>
      <c r="AK80" s="204"/>
      <c r="AL80" s="204"/>
      <c r="AM80" s="204"/>
      <c r="AN80" s="113"/>
      <c r="AO80" s="130" t="s">
        <v>1311</v>
      </c>
      <c r="AP80" s="89"/>
      <c r="AQ80" s="89"/>
      <c r="AR80" s="89"/>
      <c r="AS80" s="89"/>
      <c r="AT80" s="89"/>
      <c r="AU80" s="89"/>
      <c r="AV80" s="89"/>
      <c r="AW80" s="89"/>
      <c r="AX80" s="89"/>
      <c r="AY80" s="89"/>
      <c r="AZ80" s="131"/>
      <c r="BA80" s="113" t="str">
        <f>IF(AN80=1,SUM($AN$66:AN80),"")</f>
        <v/>
      </c>
    </row>
    <row r="81" spans="1:53" ht="14.25" thickBot="1">
      <c r="A81" s="72"/>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E81" s="111"/>
      <c r="AF81" s="204"/>
      <c r="AG81" s="204"/>
      <c r="AH81" s="204"/>
      <c r="AI81" s="204"/>
      <c r="AJ81" s="204"/>
      <c r="AK81" s="204"/>
      <c r="AL81" s="204"/>
      <c r="AM81" s="204"/>
      <c r="AN81" s="113"/>
      <c r="AO81" s="130" t="s">
        <v>1312</v>
      </c>
      <c r="AP81" s="89"/>
      <c r="AQ81" s="89"/>
      <c r="AR81" s="89"/>
      <c r="AS81" s="89"/>
      <c r="AT81" s="89"/>
      <c r="AU81" s="89"/>
      <c r="AV81" s="89"/>
      <c r="AW81" s="89"/>
      <c r="AX81" s="89"/>
      <c r="AY81" s="89"/>
      <c r="AZ81" s="131"/>
      <c r="BA81" s="113" t="str">
        <f>IF(AN81=1,SUM($AN$66:AN81),"")</f>
        <v/>
      </c>
    </row>
    <row r="82" spans="1:53" ht="14.25" thickBot="1">
      <c r="A82" s="72"/>
      <c r="B82" s="492" t="s">
        <v>214</v>
      </c>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c r="AA82" s="493"/>
      <c r="AB82" s="493"/>
      <c r="AC82" s="494"/>
      <c r="AE82" s="111"/>
      <c r="AF82" s="588" t="s">
        <v>373</v>
      </c>
      <c r="AG82" s="588"/>
      <c r="AH82" s="588"/>
      <c r="AI82" s="588"/>
      <c r="AJ82" s="588"/>
      <c r="AK82" s="588"/>
      <c r="AL82" s="588"/>
      <c r="AM82" s="588"/>
      <c r="AN82" s="113"/>
      <c r="AO82" s="130" t="s">
        <v>1313</v>
      </c>
      <c r="AP82" s="89"/>
      <c r="AQ82" s="89"/>
      <c r="AR82" s="89"/>
      <c r="AS82" s="89"/>
      <c r="AT82" s="89"/>
      <c r="AU82" s="89"/>
      <c r="AV82" s="89"/>
      <c r="AW82" s="89"/>
      <c r="AX82" s="89"/>
      <c r="AY82" s="89"/>
      <c r="AZ82" s="131"/>
      <c r="BA82" s="113" t="str">
        <f>IF(AN82=1,SUM($AN$66:AN82),"")</f>
        <v/>
      </c>
    </row>
    <row r="83" spans="1:53">
      <c r="B83" s="589" t="str">
        <f>AF83</f>
        <v/>
      </c>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1"/>
      <c r="AE83" s="111"/>
      <c r="AF83" s="546" t="str">
        <f>IFERROR(INDEX($AO$66:$AO$115,MATCH(1,$BA$66:$BA$115,0),1),"")</f>
        <v/>
      </c>
      <c r="AG83" s="547"/>
      <c r="AH83" s="547"/>
      <c r="AI83" s="547"/>
      <c r="AJ83" s="547"/>
      <c r="AK83" s="547"/>
      <c r="AL83" s="547"/>
      <c r="AM83" s="548"/>
      <c r="AN83" s="113"/>
      <c r="AO83" s="130" t="s">
        <v>1314</v>
      </c>
      <c r="AP83" s="89"/>
      <c r="AQ83" s="89"/>
      <c r="AR83" s="89"/>
      <c r="AS83" s="89"/>
      <c r="AT83" s="89"/>
      <c r="AU83" s="89"/>
      <c r="AV83" s="89"/>
      <c r="AW83" s="89"/>
      <c r="AX83" s="89"/>
      <c r="AY83" s="89"/>
      <c r="AZ83" s="131"/>
      <c r="BA83" s="113" t="str">
        <f>IF(AN83=1,SUM($AN$66:AN83),"")</f>
        <v/>
      </c>
    </row>
    <row r="84" spans="1:53">
      <c r="B84" s="478" t="str">
        <f>AF84</f>
        <v/>
      </c>
      <c r="C84" s="479"/>
      <c r="D84" s="479"/>
      <c r="E84" s="479"/>
      <c r="F84" s="479"/>
      <c r="G84" s="479"/>
      <c r="H84" s="479"/>
      <c r="I84" s="479"/>
      <c r="J84" s="479"/>
      <c r="K84" s="479"/>
      <c r="L84" s="479"/>
      <c r="M84" s="479"/>
      <c r="N84" s="479"/>
      <c r="O84" s="479"/>
      <c r="P84" s="479"/>
      <c r="Q84" s="479"/>
      <c r="R84" s="479"/>
      <c r="S84" s="479"/>
      <c r="T84" s="479"/>
      <c r="U84" s="479"/>
      <c r="V84" s="479"/>
      <c r="W84" s="479"/>
      <c r="X84" s="479"/>
      <c r="Y84" s="479"/>
      <c r="Z84" s="479"/>
      <c r="AA84" s="479"/>
      <c r="AB84" s="479"/>
      <c r="AC84" s="480"/>
      <c r="AE84" s="111"/>
      <c r="AF84" s="546" t="str">
        <f>IFERROR(INDEX($AO$66:$AO$115,MATCH(2,$BA$66:$BA$115,0),1),"")</f>
        <v/>
      </c>
      <c r="AG84" s="547"/>
      <c r="AH84" s="547"/>
      <c r="AI84" s="547"/>
      <c r="AJ84" s="547"/>
      <c r="AK84" s="547"/>
      <c r="AL84" s="547"/>
      <c r="AM84" s="548"/>
      <c r="AN84" s="113"/>
      <c r="AO84" s="130" t="s">
        <v>216</v>
      </c>
      <c r="AP84" s="89"/>
      <c r="AQ84" s="89"/>
      <c r="AR84" s="89"/>
      <c r="AS84" s="89"/>
      <c r="AT84" s="89"/>
      <c r="AU84" s="89"/>
      <c r="AV84" s="89"/>
      <c r="AW84" s="89"/>
      <c r="AX84" s="89"/>
      <c r="AY84" s="89"/>
      <c r="AZ84" s="131"/>
      <c r="BA84" s="113" t="str">
        <f>IF(AN84=1,SUM($AN$66:AN84),"")</f>
        <v/>
      </c>
    </row>
    <row r="85" spans="1:53">
      <c r="A85" s="72"/>
      <c r="B85" s="478" t="str">
        <f t="shared" ref="B85:B109" si="0">AF85</f>
        <v/>
      </c>
      <c r="C85" s="479"/>
      <c r="D85" s="479"/>
      <c r="E85" s="479"/>
      <c r="F85" s="479"/>
      <c r="G85" s="479"/>
      <c r="H85" s="479"/>
      <c r="I85" s="479"/>
      <c r="J85" s="479"/>
      <c r="K85" s="479"/>
      <c r="L85" s="479"/>
      <c r="M85" s="479"/>
      <c r="N85" s="479"/>
      <c r="O85" s="479"/>
      <c r="P85" s="479"/>
      <c r="Q85" s="479"/>
      <c r="R85" s="479"/>
      <c r="S85" s="479"/>
      <c r="T85" s="479"/>
      <c r="U85" s="479"/>
      <c r="V85" s="479"/>
      <c r="W85" s="479"/>
      <c r="X85" s="479"/>
      <c r="Y85" s="479"/>
      <c r="Z85" s="479"/>
      <c r="AA85" s="479"/>
      <c r="AB85" s="479"/>
      <c r="AC85" s="480"/>
      <c r="AE85" s="111"/>
      <c r="AF85" s="546" t="str">
        <f>IFERROR(INDEX($AO$66:$AO$115,MATCH(3,$BA$66:$BA$115,0),1),"")</f>
        <v/>
      </c>
      <c r="AG85" s="547"/>
      <c r="AH85" s="547"/>
      <c r="AI85" s="547"/>
      <c r="AJ85" s="547"/>
      <c r="AK85" s="547"/>
      <c r="AL85" s="547"/>
      <c r="AM85" s="548"/>
      <c r="AN85" s="113"/>
      <c r="AO85" s="130" t="s">
        <v>217</v>
      </c>
      <c r="AP85" s="89"/>
      <c r="AQ85" s="89"/>
      <c r="AR85" s="89"/>
      <c r="AS85" s="89"/>
      <c r="AT85" s="89"/>
      <c r="AU85" s="89"/>
      <c r="AV85" s="89"/>
      <c r="AW85" s="89"/>
      <c r="AX85" s="89"/>
      <c r="AY85" s="89"/>
      <c r="AZ85" s="131"/>
      <c r="BA85" s="113" t="str">
        <f>IF(AN85=1,SUM($AN$66:AN85),"")</f>
        <v/>
      </c>
    </row>
    <row r="86" spans="1:53">
      <c r="A86" s="72"/>
      <c r="B86" s="478" t="str">
        <f t="shared" si="0"/>
        <v/>
      </c>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c r="AA86" s="479"/>
      <c r="AB86" s="479"/>
      <c r="AC86" s="480"/>
      <c r="AE86" s="111"/>
      <c r="AF86" s="546" t="str">
        <f>IFERROR(INDEX($AO$66:$AO$115,MATCH(4,$BA$66:$BA$115,0),1),"")</f>
        <v/>
      </c>
      <c r="AG86" s="547"/>
      <c r="AH86" s="547"/>
      <c r="AI86" s="547"/>
      <c r="AJ86" s="547"/>
      <c r="AK86" s="547"/>
      <c r="AL86" s="547"/>
      <c r="AM86" s="548"/>
      <c r="AN86" s="113"/>
      <c r="AO86" s="130" t="s">
        <v>1315</v>
      </c>
      <c r="AP86" s="89"/>
      <c r="AQ86" s="89"/>
      <c r="AR86" s="89"/>
      <c r="AS86" s="89"/>
      <c r="AT86" s="89"/>
      <c r="AU86" s="89"/>
      <c r="AV86" s="89"/>
      <c r="AW86" s="89"/>
      <c r="AX86" s="89"/>
      <c r="AY86" s="89"/>
      <c r="AZ86" s="131"/>
      <c r="BA86" s="113" t="str">
        <f>IF(AN86=1,SUM($AN$66:AN86),"")</f>
        <v/>
      </c>
    </row>
    <row r="87" spans="1:53">
      <c r="A87" s="72"/>
      <c r="B87" s="478" t="str">
        <f t="shared" si="0"/>
        <v/>
      </c>
      <c r="C87" s="479"/>
      <c r="D87" s="479"/>
      <c r="E87" s="479"/>
      <c r="F87" s="479"/>
      <c r="G87" s="479"/>
      <c r="H87" s="479"/>
      <c r="I87" s="479"/>
      <c r="J87" s="479"/>
      <c r="K87" s="479"/>
      <c r="L87" s="479"/>
      <c r="M87" s="479"/>
      <c r="N87" s="479"/>
      <c r="O87" s="479"/>
      <c r="P87" s="479"/>
      <c r="Q87" s="479"/>
      <c r="R87" s="479"/>
      <c r="S87" s="479"/>
      <c r="T87" s="479"/>
      <c r="U87" s="479"/>
      <c r="V87" s="479"/>
      <c r="W87" s="479"/>
      <c r="X87" s="479"/>
      <c r="Y87" s="479"/>
      <c r="Z87" s="479"/>
      <c r="AA87" s="479"/>
      <c r="AB87" s="479"/>
      <c r="AC87" s="480"/>
      <c r="AE87" s="111"/>
      <c r="AF87" s="546" t="str">
        <f>IFERROR(INDEX($AO$66:$AO$115,MATCH(5,$BA$66:$BA$115,0),1),"")</f>
        <v/>
      </c>
      <c r="AG87" s="547"/>
      <c r="AH87" s="547"/>
      <c r="AI87" s="547"/>
      <c r="AJ87" s="547"/>
      <c r="AK87" s="547"/>
      <c r="AL87" s="547"/>
      <c r="AM87" s="548"/>
      <c r="AN87" s="113"/>
      <c r="AO87" s="130" t="s">
        <v>1316</v>
      </c>
      <c r="AP87" s="89"/>
      <c r="AQ87" s="89"/>
      <c r="AR87" s="89"/>
      <c r="AS87" s="89"/>
      <c r="AT87" s="89"/>
      <c r="AU87" s="89"/>
      <c r="AV87" s="89"/>
      <c r="AW87" s="89"/>
      <c r="AX87" s="89"/>
      <c r="AY87" s="89"/>
      <c r="AZ87" s="131"/>
      <c r="BA87" s="113" t="str">
        <f>IF(AN87=1,SUM($AN$66:AN87),"")</f>
        <v/>
      </c>
    </row>
    <row r="88" spans="1:53">
      <c r="B88" s="478" t="str">
        <f t="shared" si="0"/>
        <v/>
      </c>
      <c r="C88" s="479"/>
      <c r="D88" s="479"/>
      <c r="E88" s="479"/>
      <c r="F88" s="479"/>
      <c r="G88" s="479"/>
      <c r="H88" s="479"/>
      <c r="I88" s="479"/>
      <c r="J88" s="479"/>
      <c r="K88" s="479"/>
      <c r="L88" s="479"/>
      <c r="M88" s="479"/>
      <c r="N88" s="479"/>
      <c r="O88" s="479"/>
      <c r="P88" s="479"/>
      <c r="Q88" s="479"/>
      <c r="R88" s="479"/>
      <c r="S88" s="479"/>
      <c r="T88" s="479"/>
      <c r="U88" s="479"/>
      <c r="V88" s="479"/>
      <c r="W88" s="479"/>
      <c r="X88" s="479"/>
      <c r="Y88" s="479"/>
      <c r="Z88" s="479"/>
      <c r="AA88" s="479"/>
      <c r="AB88" s="479"/>
      <c r="AC88" s="480"/>
      <c r="AE88" s="111"/>
      <c r="AF88" s="546" t="str">
        <f>IFERROR(INDEX($AO$66:$AO$115,MATCH(6,$BA$66:$BA$115,0),1),"")</f>
        <v/>
      </c>
      <c r="AG88" s="547"/>
      <c r="AH88" s="547"/>
      <c r="AI88" s="547"/>
      <c r="AJ88" s="547"/>
      <c r="AK88" s="547"/>
      <c r="AL88" s="547"/>
      <c r="AM88" s="548"/>
      <c r="AN88" s="113"/>
      <c r="AO88" s="130" t="s">
        <v>1317</v>
      </c>
      <c r="AP88" s="89"/>
      <c r="AQ88" s="89"/>
      <c r="AR88" s="89"/>
      <c r="AS88" s="89"/>
      <c r="AT88" s="89"/>
      <c r="AU88" s="89"/>
      <c r="AV88" s="89"/>
      <c r="AW88" s="89"/>
      <c r="AX88" s="89"/>
      <c r="AY88" s="89"/>
      <c r="AZ88" s="131"/>
      <c r="BA88" s="113" t="str">
        <f>IF(AN88=1,SUM($AN$66:AN88),"")</f>
        <v/>
      </c>
    </row>
    <row r="89" spans="1:53">
      <c r="B89" s="478" t="str">
        <f t="shared" si="0"/>
        <v/>
      </c>
      <c r="C89" s="479"/>
      <c r="D89" s="479"/>
      <c r="E89" s="479"/>
      <c r="F89" s="479"/>
      <c r="G89" s="479"/>
      <c r="H89" s="479"/>
      <c r="I89" s="479"/>
      <c r="J89" s="479"/>
      <c r="K89" s="479"/>
      <c r="L89" s="479"/>
      <c r="M89" s="479"/>
      <c r="N89" s="479"/>
      <c r="O89" s="479"/>
      <c r="P89" s="479"/>
      <c r="Q89" s="479"/>
      <c r="R89" s="479"/>
      <c r="S89" s="479"/>
      <c r="T89" s="479"/>
      <c r="U89" s="479"/>
      <c r="V89" s="479"/>
      <c r="W89" s="479"/>
      <c r="X89" s="479"/>
      <c r="Y89" s="479"/>
      <c r="Z89" s="479"/>
      <c r="AA89" s="479"/>
      <c r="AB89" s="479"/>
      <c r="AC89" s="480"/>
      <c r="AE89" s="111"/>
      <c r="AF89" s="546" t="str">
        <f>IFERROR(INDEX($AO$66:$AO$115,MATCH(7,$BA$66:$BA$115,0),1),"")</f>
        <v/>
      </c>
      <c r="AG89" s="547"/>
      <c r="AH89" s="547"/>
      <c r="AI89" s="547"/>
      <c r="AJ89" s="547"/>
      <c r="AK89" s="547"/>
      <c r="AL89" s="547"/>
      <c r="AM89" s="548"/>
      <c r="AN89" s="113"/>
      <c r="AO89" s="130" t="s">
        <v>1318</v>
      </c>
      <c r="AP89" s="89"/>
      <c r="AQ89" s="89"/>
      <c r="AR89" s="89"/>
      <c r="AS89" s="89"/>
      <c r="AT89" s="89"/>
      <c r="AU89" s="89"/>
      <c r="AV89" s="89"/>
      <c r="AW89" s="89"/>
      <c r="AX89" s="89"/>
      <c r="AY89" s="89"/>
      <c r="AZ89" s="131"/>
      <c r="BA89" s="113" t="str">
        <f>IF(AN89=1,SUM($AN$66:AN89),"")</f>
        <v/>
      </c>
    </row>
    <row r="90" spans="1:53">
      <c r="A90" s="72"/>
      <c r="B90" s="478" t="str">
        <f t="shared" si="0"/>
        <v/>
      </c>
      <c r="C90" s="479"/>
      <c r="D90" s="479"/>
      <c r="E90" s="479"/>
      <c r="F90" s="479"/>
      <c r="G90" s="479"/>
      <c r="H90" s="479"/>
      <c r="I90" s="479"/>
      <c r="J90" s="479"/>
      <c r="K90" s="479"/>
      <c r="L90" s="479"/>
      <c r="M90" s="479"/>
      <c r="N90" s="479"/>
      <c r="O90" s="479"/>
      <c r="P90" s="479"/>
      <c r="Q90" s="479"/>
      <c r="R90" s="479"/>
      <c r="S90" s="479"/>
      <c r="T90" s="479"/>
      <c r="U90" s="479"/>
      <c r="V90" s="479"/>
      <c r="W90" s="479"/>
      <c r="X90" s="479"/>
      <c r="Y90" s="479"/>
      <c r="Z90" s="479"/>
      <c r="AA90" s="479"/>
      <c r="AB90" s="479"/>
      <c r="AC90" s="480"/>
      <c r="AE90" s="111"/>
      <c r="AF90" s="546" t="str">
        <f>IFERROR(INDEX($AO$66:$AO$115,MATCH(8,$BA$66:$BA$115,0),1),"")</f>
        <v/>
      </c>
      <c r="AG90" s="547"/>
      <c r="AH90" s="547"/>
      <c r="AI90" s="547"/>
      <c r="AJ90" s="547"/>
      <c r="AK90" s="547"/>
      <c r="AL90" s="547"/>
      <c r="AM90" s="548"/>
      <c r="AN90" s="113"/>
      <c r="AO90" s="130" t="s">
        <v>1319</v>
      </c>
      <c r="AP90" s="89"/>
      <c r="AQ90" s="89"/>
      <c r="AR90" s="89"/>
      <c r="AS90" s="89"/>
      <c r="AT90" s="89"/>
      <c r="AU90" s="89"/>
      <c r="AV90" s="89"/>
      <c r="AW90" s="89"/>
      <c r="AX90" s="89"/>
      <c r="AY90" s="89"/>
      <c r="AZ90" s="131"/>
      <c r="BA90" s="113" t="str">
        <f>IF(AN90=1,SUM($AN$66:AN90),"")</f>
        <v/>
      </c>
    </row>
    <row r="91" spans="1:53">
      <c r="A91" s="72"/>
      <c r="B91" s="478" t="str">
        <f t="shared" si="0"/>
        <v/>
      </c>
      <c r="C91" s="479"/>
      <c r="D91" s="479"/>
      <c r="E91" s="479"/>
      <c r="F91" s="479"/>
      <c r="G91" s="479"/>
      <c r="H91" s="479"/>
      <c r="I91" s="479"/>
      <c r="J91" s="479"/>
      <c r="K91" s="479"/>
      <c r="L91" s="479"/>
      <c r="M91" s="479"/>
      <c r="N91" s="479"/>
      <c r="O91" s="479"/>
      <c r="P91" s="479"/>
      <c r="Q91" s="479"/>
      <c r="R91" s="479"/>
      <c r="S91" s="479"/>
      <c r="T91" s="479"/>
      <c r="U91" s="479"/>
      <c r="V91" s="479"/>
      <c r="W91" s="479"/>
      <c r="X91" s="479"/>
      <c r="Y91" s="479"/>
      <c r="Z91" s="479"/>
      <c r="AA91" s="479"/>
      <c r="AB91" s="479"/>
      <c r="AC91" s="480"/>
      <c r="AE91" s="111"/>
      <c r="AF91" s="546" t="str">
        <f>IFERROR(INDEX($AO$66:$AO$115,MATCH(9,$BA$66:$BA$115,0),1),"")</f>
        <v/>
      </c>
      <c r="AG91" s="547"/>
      <c r="AH91" s="547"/>
      <c r="AI91" s="547"/>
      <c r="AJ91" s="547"/>
      <c r="AK91" s="547"/>
      <c r="AL91" s="547"/>
      <c r="AM91" s="548"/>
      <c r="AN91" s="113"/>
      <c r="AO91" s="130" t="s">
        <v>1320</v>
      </c>
      <c r="AP91" s="89"/>
      <c r="AQ91" s="89"/>
      <c r="AR91" s="89"/>
      <c r="AS91" s="89"/>
      <c r="AT91" s="89"/>
      <c r="AU91" s="89"/>
      <c r="AV91" s="89"/>
      <c r="AW91" s="89"/>
      <c r="AX91" s="89"/>
      <c r="AY91" s="89"/>
      <c r="AZ91" s="131"/>
      <c r="BA91" s="113" t="str">
        <f>IF(AN91=1,SUM($AN$66:AN91),"")</f>
        <v/>
      </c>
    </row>
    <row r="92" spans="1:53">
      <c r="A92" s="72"/>
      <c r="B92" s="478" t="str">
        <f t="shared" si="0"/>
        <v/>
      </c>
      <c r="C92" s="479"/>
      <c r="D92" s="479"/>
      <c r="E92" s="479"/>
      <c r="F92" s="479"/>
      <c r="G92" s="479"/>
      <c r="H92" s="479"/>
      <c r="I92" s="479"/>
      <c r="J92" s="479"/>
      <c r="K92" s="479"/>
      <c r="L92" s="479"/>
      <c r="M92" s="479"/>
      <c r="N92" s="479"/>
      <c r="O92" s="479"/>
      <c r="P92" s="479"/>
      <c r="Q92" s="479"/>
      <c r="R92" s="479"/>
      <c r="S92" s="479"/>
      <c r="T92" s="479"/>
      <c r="U92" s="479"/>
      <c r="V92" s="479"/>
      <c r="W92" s="479"/>
      <c r="X92" s="479"/>
      <c r="Y92" s="479"/>
      <c r="Z92" s="479"/>
      <c r="AA92" s="479"/>
      <c r="AB92" s="479"/>
      <c r="AC92" s="480"/>
      <c r="AE92" s="111"/>
      <c r="AF92" s="546" t="str">
        <f>IFERROR(INDEX($AO$66:$AO$115,MATCH(10,$BA$66:$BA$115,0),1),"")</f>
        <v/>
      </c>
      <c r="AG92" s="547"/>
      <c r="AH92" s="547"/>
      <c r="AI92" s="547"/>
      <c r="AJ92" s="547"/>
      <c r="AK92" s="547"/>
      <c r="AL92" s="547"/>
      <c r="AM92" s="548"/>
      <c r="AN92" s="113"/>
      <c r="AO92" s="130" t="s">
        <v>1321</v>
      </c>
      <c r="AP92" s="89"/>
      <c r="AQ92" s="89"/>
      <c r="AR92" s="89"/>
      <c r="AS92" s="89"/>
      <c r="AT92" s="89"/>
      <c r="AU92" s="89"/>
      <c r="AV92" s="89"/>
      <c r="AW92" s="89"/>
      <c r="AX92" s="89"/>
      <c r="AY92" s="89"/>
      <c r="AZ92" s="131"/>
      <c r="BA92" s="113" t="str">
        <f>IF(AN92=1,SUM($AN$66:AN92),"")</f>
        <v/>
      </c>
    </row>
    <row r="93" spans="1:53">
      <c r="B93" s="478" t="str">
        <f t="shared" si="0"/>
        <v/>
      </c>
      <c r="C93" s="479"/>
      <c r="D93" s="479"/>
      <c r="E93" s="479"/>
      <c r="F93" s="479"/>
      <c r="G93" s="479"/>
      <c r="H93" s="479"/>
      <c r="I93" s="479"/>
      <c r="J93" s="479"/>
      <c r="K93" s="479"/>
      <c r="L93" s="479"/>
      <c r="M93" s="479"/>
      <c r="N93" s="479"/>
      <c r="O93" s="479"/>
      <c r="P93" s="479"/>
      <c r="Q93" s="479"/>
      <c r="R93" s="479"/>
      <c r="S93" s="479"/>
      <c r="T93" s="479"/>
      <c r="U93" s="479"/>
      <c r="V93" s="479"/>
      <c r="W93" s="479"/>
      <c r="X93" s="479"/>
      <c r="Y93" s="479"/>
      <c r="Z93" s="479"/>
      <c r="AA93" s="479"/>
      <c r="AB93" s="479"/>
      <c r="AC93" s="480"/>
      <c r="AE93" s="111"/>
      <c r="AF93" s="546" t="str">
        <f>IFERROR(INDEX($AO$66:$AO$115,MATCH(11,$BA$66:$BA$115,0),1),"")</f>
        <v/>
      </c>
      <c r="AG93" s="547"/>
      <c r="AH93" s="547"/>
      <c r="AI93" s="547"/>
      <c r="AJ93" s="547"/>
      <c r="AK93" s="547"/>
      <c r="AL93" s="547"/>
      <c r="AM93" s="548"/>
      <c r="AN93" s="113"/>
      <c r="AO93" s="130" t="s">
        <v>1322</v>
      </c>
      <c r="AP93" s="89"/>
      <c r="AQ93" s="89"/>
      <c r="AR93" s="89"/>
      <c r="AS93" s="89"/>
      <c r="AT93" s="89"/>
      <c r="AU93" s="89"/>
      <c r="AV93" s="89"/>
      <c r="AW93" s="89"/>
      <c r="AX93" s="89"/>
      <c r="AY93" s="89"/>
      <c r="AZ93" s="131"/>
      <c r="BA93" s="113" t="str">
        <f>IF(AN93=1,SUM($AN$66:AN93),"")</f>
        <v/>
      </c>
    </row>
    <row r="94" spans="1:53">
      <c r="B94" s="478" t="str">
        <f t="shared" si="0"/>
        <v/>
      </c>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c r="AA94" s="479"/>
      <c r="AB94" s="479"/>
      <c r="AC94" s="480"/>
      <c r="AE94" s="111"/>
      <c r="AF94" s="546" t="str">
        <f>IFERROR(INDEX($AO$66:$AO$115,MATCH(12,$BA$66:$BA$115,0),1),"")</f>
        <v/>
      </c>
      <c r="AG94" s="547"/>
      <c r="AH94" s="547"/>
      <c r="AI94" s="547"/>
      <c r="AJ94" s="547"/>
      <c r="AK94" s="547"/>
      <c r="AL94" s="547"/>
      <c r="AM94" s="548"/>
      <c r="AN94" s="113"/>
      <c r="AO94" s="130" t="s">
        <v>1323</v>
      </c>
      <c r="AP94" s="89"/>
      <c r="AQ94" s="89"/>
      <c r="AR94" s="89"/>
      <c r="AS94" s="89"/>
      <c r="AT94" s="89"/>
      <c r="AU94" s="89"/>
      <c r="AV94" s="89"/>
      <c r="AW94" s="89"/>
      <c r="AX94" s="89"/>
      <c r="AY94" s="89"/>
      <c r="AZ94" s="131"/>
      <c r="BA94" s="113" t="str">
        <f>IF(AN94=1,SUM($AN$66:AN94),"")</f>
        <v/>
      </c>
    </row>
    <row r="95" spans="1:53">
      <c r="A95" s="72"/>
      <c r="B95" s="478" t="str">
        <f t="shared" si="0"/>
        <v/>
      </c>
      <c r="C95" s="479"/>
      <c r="D95" s="479"/>
      <c r="E95" s="479"/>
      <c r="F95" s="479"/>
      <c r="G95" s="479"/>
      <c r="H95" s="479"/>
      <c r="I95" s="479"/>
      <c r="J95" s="479"/>
      <c r="K95" s="479"/>
      <c r="L95" s="479"/>
      <c r="M95" s="479"/>
      <c r="N95" s="479"/>
      <c r="O95" s="479"/>
      <c r="P95" s="479"/>
      <c r="Q95" s="479"/>
      <c r="R95" s="479"/>
      <c r="S95" s="479"/>
      <c r="T95" s="479"/>
      <c r="U95" s="479"/>
      <c r="V95" s="479"/>
      <c r="W95" s="479"/>
      <c r="X95" s="479"/>
      <c r="Y95" s="479"/>
      <c r="Z95" s="479"/>
      <c r="AA95" s="479"/>
      <c r="AB95" s="479"/>
      <c r="AC95" s="480"/>
      <c r="AE95" s="111"/>
      <c r="AF95" s="546" t="str">
        <f>IFERROR(INDEX($AO$66:$AO$115,MATCH(13,$BA$66:$BA$115,0),1),"")</f>
        <v/>
      </c>
      <c r="AG95" s="547"/>
      <c r="AH95" s="547"/>
      <c r="AI95" s="547"/>
      <c r="AJ95" s="547"/>
      <c r="AK95" s="547"/>
      <c r="AL95" s="547"/>
      <c r="AM95" s="548"/>
      <c r="AN95" s="113"/>
      <c r="AO95" s="130" t="s">
        <v>1324</v>
      </c>
      <c r="AP95" s="89"/>
      <c r="AQ95" s="89"/>
      <c r="AR95" s="89"/>
      <c r="AS95" s="89"/>
      <c r="AT95" s="89"/>
      <c r="AU95" s="89"/>
      <c r="AV95" s="89"/>
      <c r="AW95" s="89"/>
      <c r="AX95" s="89"/>
      <c r="AY95" s="89"/>
      <c r="AZ95" s="131"/>
      <c r="BA95" s="113" t="str">
        <f>IF(AN95=1,SUM($AN$66:AN95),"")</f>
        <v/>
      </c>
    </row>
    <row r="96" spans="1:53">
      <c r="A96" s="72"/>
      <c r="B96" s="478" t="str">
        <f t="shared" si="0"/>
        <v/>
      </c>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80"/>
      <c r="AE96" s="111"/>
      <c r="AF96" s="546" t="str">
        <f>IFERROR(INDEX($AO$66:$AO$115,MATCH(14,$BA$66:$BA$115,0),1),"")</f>
        <v/>
      </c>
      <c r="AG96" s="547"/>
      <c r="AH96" s="547"/>
      <c r="AI96" s="547"/>
      <c r="AJ96" s="547"/>
      <c r="AK96" s="547"/>
      <c r="AL96" s="547"/>
      <c r="AM96" s="548"/>
      <c r="AN96" s="113"/>
      <c r="AO96" s="130" t="s">
        <v>1325</v>
      </c>
      <c r="AP96" s="89"/>
      <c r="AQ96" s="89"/>
      <c r="AR96" s="89"/>
      <c r="AS96" s="89"/>
      <c r="AT96" s="89"/>
      <c r="AU96" s="89"/>
      <c r="AV96" s="89"/>
      <c r="AW96" s="89"/>
      <c r="AX96" s="89"/>
      <c r="AY96" s="89"/>
      <c r="AZ96" s="131"/>
      <c r="BA96" s="113" t="str">
        <f>IF(AN96=1,SUM($AN$66:AN96),"")</f>
        <v/>
      </c>
    </row>
    <row r="97" spans="1:53">
      <c r="A97" s="72"/>
      <c r="B97" s="478" t="str">
        <f t="shared" si="0"/>
        <v/>
      </c>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80"/>
      <c r="AE97" s="111"/>
      <c r="AF97" s="546" t="str">
        <f>IFERROR(INDEX($AO$66:$AO$115,MATCH(15,$BA$66:$BA$115,0),1),"")</f>
        <v/>
      </c>
      <c r="AG97" s="547"/>
      <c r="AH97" s="547"/>
      <c r="AI97" s="547"/>
      <c r="AJ97" s="547"/>
      <c r="AK97" s="547"/>
      <c r="AL97" s="547"/>
      <c r="AM97" s="548"/>
      <c r="AN97" s="113"/>
      <c r="AO97" s="130" t="s">
        <v>1326</v>
      </c>
      <c r="AP97" s="89"/>
      <c r="AQ97" s="89"/>
      <c r="AR97" s="89"/>
      <c r="AS97" s="89"/>
      <c r="AT97" s="89"/>
      <c r="AU97" s="89"/>
      <c r="AV97" s="89"/>
      <c r="AW97" s="89"/>
      <c r="AX97" s="89"/>
      <c r="AY97" s="89"/>
      <c r="AZ97" s="131"/>
      <c r="BA97" s="113" t="str">
        <f>IF(AN97=1,SUM($AN$66:AN97),"")</f>
        <v/>
      </c>
    </row>
    <row r="98" spans="1:53">
      <c r="B98" s="478" t="str">
        <f t="shared" si="0"/>
        <v/>
      </c>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c r="AA98" s="479"/>
      <c r="AB98" s="479"/>
      <c r="AC98" s="480"/>
      <c r="AE98" s="111"/>
      <c r="AF98" s="546" t="str">
        <f>IFERROR(INDEX($AO$66:$AO$115,MATCH(16,$BA$66:$BA$115,0),1),"")</f>
        <v/>
      </c>
      <c r="AG98" s="547"/>
      <c r="AH98" s="547"/>
      <c r="AI98" s="547"/>
      <c r="AJ98" s="547"/>
      <c r="AK98" s="547"/>
      <c r="AL98" s="547"/>
      <c r="AM98" s="548"/>
      <c r="AN98" s="113"/>
      <c r="AO98" s="130" t="s">
        <v>1327</v>
      </c>
      <c r="AP98" s="89"/>
      <c r="AQ98" s="89"/>
      <c r="AR98" s="89"/>
      <c r="AS98" s="89"/>
      <c r="AT98" s="89"/>
      <c r="AU98" s="89"/>
      <c r="AV98" s="89"/>
      <c r="AW98" s="89"/>
      <c r="AX98" s="89"/>
      <c r="AY98" s="89"/>
      <c r="AZ98" s="131"/>
      <c r="BA98" s="113" t="str">
        <f>IF(AN98=1,SUM($AN$66:AN98),"")</f>
        <v/>
      </c>
    </row>
    <row r="99" spans="1:53">
      <c r="B99" s="478" t="str">
        <f t="shared" si="0"/>
        <v/>
      </c>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c r="AA99" s="479"/>
      <c r="AB99" s="479"/>
      <c r="AC99" s="480"/>
      <c r="AE99" s="111"/>
      <c r="AF99" s="546" t="str">
        <f>IFERROR(INDEX($AO$66:$AO$115,MATCH(17,$BA$66:$BA$115,0),1),"")</f>
        <v/>
      </c>
      <c r="AG99" s="547"/>
      <c r="AH99" s="547"/>
      <c r="AI99" s="547"/>
      <c r="AJ99" s="547"/>
      <c r="AK99" s="547"/>
      <c r="AL99" s="547"/>
      <c r="AM99" s="548"/>
      <c r="AN99" s="113"/>
      <c r="AO99" s="130" t="s">
        <v>1328</v>
      </c>
      <c r="AP99" s="89"/>
      <c r="AQ99" s="89"/>
      <c r="AR99" s="89"/>
      <c r="AS99" s="89"/>
      <c r="AT99" s="89"/>
      <c r="AU99" s="89"/>
      <c r="AV99" s="89"/>
      <c r="AW99" s="89"/>
      <c r="AX99" s="89"/>
      <c r="AY99" s="89"/>
      <c r="AZ99" s="131"/>
      <c r="BA99" s="113" t="str">
        <f>IF(AN99=1,SUM($AN$66:AN99),"")</f>
        <v/>
      </c>
    </row>
    <row r="100" spans="1:53">
      <c r="A100" s="72"/>
      <c r="B100" s="478" t="str">
        <f t="shared" si="0"/>
        <v/>
      </c>
      <c r="C100" s="479"/>
      <c r="D100" s="479"/>
      <c r="E100" s="479"/>
      <c r="F100" s="479"/>
      <c r="G100" s="479"/>
      <c r="H100" s="479"/>
      <c r="I100" s="479"/>
      <c r="J100" s="479"/>
      <c r="K100" s="479"/>
      <c r="L100" s="479"/>
      <c r="M100" s="479"/>
      <c r="N100" s="479"/>
      <c r="O100" s="479"/>
      <c r="P100" s="479"/>
      <c r="Q100" s="479"/>
      <c r="R100" s="479"/>
      <c r="S100" s="479"/>
      <c r="T100" s="479"/>
      <c r="U100" s="479"/>
      <c r="V100" s="479"/>
      <c r="W100" s="479"/>
      <c r="X100" s="479"/>
      <c r="Y100" s="479"/>
      <c r="Z100" s="479"/>
      <c r="AA100" s="479"/>
      <c r="AB100" s="479"/>
      <c r="AC100" s="480"/>
      <c r="AE100" s="111"/>
      <c r="AF100" s="546" t="str">
        <f>IFERROR(INDEX($AO$66:$AO$115,MATCH(18,$BA$66:$BA$115,0),1),"")</f>
        <v/>
      </c>
      <c r="AG100" s="547"/>
      <c r="AH100" s="547"/>
      <c r="AI100" s="547"/>
      <c r="AJ100" s="547"/>
      <c r="AK100" s="547"/>
      <c r="AL100" s="547"/>
      <c r="AM100" s="548"/>
      <c r="AN100" s="113"/>
      <c r="AO100" s="130" t="s">
        <v>1329</v>
      </c>
      <c r="AP100" s="89"/>
      <c r="AQ100" s="89"/>
      <c r="AR100" s="89"/>
      <c r="AS100" s="89"/>
      <c r="AT100" s="89"/>
      <c r="AU100" s="89"/>
      <c r="AV100" s="89"/>
      <c r="AW100" s="89"/>
      <c r="AX100" s="89"/>
      <c r="AY100" s="89"/>
      <c r="AZ100" s="131"/>
      <c r="BA100" s="113" t="str">
        <f>IF(AN100=1,SUM($AN$66:AN100),"")</f>
        <v/>
      </c>
    </row>
    <row r="101" spans="1:53">
      <c r="A101" s="72"/>
      <c r="B101" s="478" t="str">
        <f t="shared" si="0"/>
        <v/>
      </c>
      <c r="C101" s="479"/>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c r="AA101" s="479"/>
      <c r="AB101" s="479"/>
      <c r="AC101" s="480"/>
      <c r="AE101" s="111"/>
      <c r="AF101" s="546" t="str">
        <f>IFERROR(INDEX($AO$66:$AO$115,MATCH(19,$BA$66:$BA$115,0),1),"")</f>
        <v/>
      </c>
      <c r="AG101" s="547"/>
      <c r="AH101" s="547"/>
      <c r="AI101" s="547"/>
      <c r="AJ101" s="547"/>
      <c r="AK101" s="547"/>
      <c r="AL101" s="547"/>
      <c r="AM101" s="548"/>
      <c r="AN101" s="113"/>
      <c r="AO101" s="130" t="s">
        <v>1330</v>
      </c>
      <c r="AP101" s="89"/>
      <c r="AQ101" s="89"/>
      <c r="AR101" s="89"/>
      <c r="AS101" s="89"/>
      <c r="AT101" s="89"/>
      <c r="AU101" s="89"/>
      <c r="AV101" s="89"/>
      <c r="AW101" s="89"/>
      <c r="AX101" s="89"/>
      <c r="AY101" s="89"/>
      <c r="AZ101" s="131"/>
      <c r="BA101" s="113" t="str">
        <f>IF(AN101=1,SUM($AN$66:AN101),"")</f>
        <v/>
      </c>
    </row>
    <row r="102" spans="1:53">
      <c r="A102" s="72"/>
      <c r="B102" s="478" t="str">
        <f t="shared" si="0"/>
        <v/>
      </c>
      <c r="C102" s="479"/>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c r="AA102" s="479"/>
      <c r="AB102" s="479"/>
      <c r="AC102" s="480"/>
      <c r="AE102" s="111"/>
      <c r="AF102" s="546" t="str">
        <f>IFERROR(INDEX($AO$66:$AO$115,MATCH(20,$BA$66:$BA$115,0),1),"")</f>
        <v/>
      </c>
      <c r="AG102" s="547"/>
      <c r="AH102" s="547"/>
      <c r="AI102" s="547"/>
      <c r="AJ102" s="547"/>
      <c r="AK102" s="547"/>
      <c r="AL102" s="547"/>
      <c r="AM102" s="548"/>
      <c r="AN102" s="113"/>
      <c r="AO102" s="130" t="s">
        <v>1331</v>
      </c>
      <c r="AP102" s="89"/>
      <c r="AQ102" s="89"/>
      <c r="AR102" s="89"/>
      <c r="AS102" s="89"/>
      <c r="AT102" s="89"/>
      <c r="AU102" s="89"/>
      <c r="AV102" s="89"/>
      <c r="AW102" s="89"/>
      <c r="AX102" s="89"/>
      <c r="AY102" s="89"/>
      <c r="AZ102" s="131"/>
      <c r="BA102" s="113" t="str">
        <f>IF(AN102=1,SUM($AN$66:AN102),"")</f>
        <v/>
      </c>
    </row>
    <row r="103" spans="1:53">
      <c r="B103" s="478" t="str">
        <f t="shared" si="0"/>
        <v/>
      </c>
      <c r="C103" s="479"/>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c r="AA103" s="479"/>
      <c r="AB103" s="479"/>
      <c r="AC103" s="480"/>
      <c r="AE103" s="111"/>
      <c r="AF103" s="546" t="str">
        <f>IFERROR(INDEX($AO$66:$AO$115,MATCH(21,$BA$66:$BA$115,0),1),"")</f>
        <v/>
      </c>
      <c r="AG103" s="547"/>
      <c r="AH103" s="547"/>
      <c r="AI103" s="547"/>
      <c r="AJ103" s="547"/>
      <c r="AK103" s="547"/>
      <c r="AL103" s="547"/>
      <c r="AM103" s="548"/>
      <c r="AN103" s="113"/>
      <c r="AO103" s="130" t="s">
        <v>1332</v>
      </c>
      <c r="AP103" s="89"/>
      <c r="AQ103" s="89"/>
      <c r="AR103" s="89"/>
      <c r="AS103" s="89"/>
      <c r="AT103" s="89"/>
      <c r="AU103" s="89"/>
      <c r="AV103" s="89"/>
      <c r="AW103" s="89"/>
      <c r="AX103" s="89"/>
      <c r="AY103" s="89"/>
      <c r="AZ103" s="131"/>
      <c r="BA103" s="113" t="str">
        <f>IF(AN103=1,SUM($AN$66:AN103),"")</f>
        <v/>
      </c>
    </row>
    <row r="104" spans="1:53">
      <c r="B104" s="478" t="str">
        <f t="shared" si="0"/>
        <v/>
      </c>
      <c r="C104" s="479"/>
      <c r="D104" s="479"/>
      <c r="E104" s="479"/>
      <c r="F104" s="479"/>
      <c r="G104" s="479"/>
      <c r="H104" s="479"/>
      <c r="I104" s="479"/>
      <c r="J104" s="479"/>
      <c r="K104" s="479"/>
      <c r="L104" s="479"/>
      <c r="M104" s="479"/>
      <c r="N104" s="479"/>
      <c r="O104" s="479"/>
      <c r="P104" s="479"/>
      <c r="Q104" s="479"/>
      <c r="R104" s="479"/>
      <c r="S104" s="479"/>
      <c r="T104" s="479"/>
      <c r="U104" s="479"/>
      <c r="V104" s="479"/>
      <c r="W104" s="479"/>
      <c r="X104" s="479"/>
      <c r="Y104" s="479"/>
      <c r="Z104" s="479"/>
      <c r="AA104" s="479"/>
      <c r="AB104" s="479"/>
      <c r="AC104" s="480"/>
      <c r="AE104" s="111"/>
      <c r="AF104" s="546" t="str">
        <f>IFERROR(INDEX($AO$66:$AO$115,MATCH(22,$BA$66:$BA$115,0),1),"")</f>
        <v/>
      </c>
      <c r="AG104" s="547"/>
      <c r="AH104" s="547"/>
      <c r="AI104" s="547"/>
      <c r="AJ104" s="547"/>
      <c r="AK104" s="547"/>
      <c r="AL104" s="547"/>
      <c r="AM104" s="548"/>
      <c r="AN104" s="113"/>
      <c r="AO104" s="130" t="s">
        <v>1333</v>
      </c>
      <c r="AP104" s="89"/>
      <c r="AQ104" s="89"/>
      <c r="AR104" s="89"/>
      <c r="AS104" s="89"/>
      <c r="AT104" s="89"/>
      <c r="AU104" s="89"/>
      <c r="AV104" s="89"/>
      <c r="AW104" s="89"/>
      <c r="AX104" s="89"/>
      <c r="AY104" s="89"/>
      <c r="AZ104" s="131"/>
      <c r="BA104" s="113" t="str">
        <f>IF(AN104=1,SUM($AN$66:AN104),"")</f>
        <v/>
      </c>
    </row>
    <row r="105" spans="1:53">
      <c r="A105" s="72"/>
      <c r="B105" s="478" t="str">
        <f t="shared" si="0"/>
        <v/>
      </c>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A105" s="479"/>
      <c r="AB105" s="479"/>
      <c r="AC105" s="480"/>
      <c r="AE105" s="111"/>
      <c r="AF105" s="546" t="str">
        <f>IFERROR(INDEX($AO$66:$AO$115,MATCH(23,$BA$66:$BA$115,0),1),"")</f>
        <v/>
      </c>
      <c r="AG105" s="547"/>
      <c r="AH105" s="547"/>
      <c r="AI105" s="547"/>
      <c r="AJ105" s="547"/>
      <c r="AK105" s="547"/>
      <c r="AL105" s="547"/>
      <c r="AM105" s="548"/>
      <c r="AN105" s="113"/>
      <c r="AO105" s="130" t="s">
        <v>1334</v>
      </c>
      <c r="AP105" s="89"/>
      <c r="AQ105" s="89"/>
      <c r="AR105" s="89"/>
      <c r="AS105" s="89"/>
      <c r="AT105" s="89"/>
      <c r="AU105" s="89"/>
      <c r="AV105" s="89"/>
      <c r="AW105" s="89"/>
      <c r="AX105" s="89"/>
      <c r="AY105" s="89"/>
      <c r="AZ105" s="131"/>
      <c r="BA105" s="113" t="str">
        <f>IF(AN105=1,SUM($AN$66:AN105),"")</f>
        <v/>
      </c>
    </row>
    <row r="106" spans="1:53">
      <c r="A106" s="72"/>
      <c r="B106" s="478" t="str">
        <f t="shared" si="0"/>
        <v/>
      </c>
      <c r="C106" s="479"/>
      <c r="D106" s="479"/>
      <c r="E106" s="479"/>
      <c r="F106" s="479"/>
      <c r="G106" s="479"/>
      <c r="H106" s="479"/>
      <c r="I106" s="479"/>
      <c r="J106" s="479"/>
      <c r="K106" s="479"/>
      <c r="L106" s="479"/>
      <c r="M106" s="479"/>
      <c r="N106" s="479"/>
      <c r="O106" s="479"/>
      <c r="P106" s="479"/>
      <c r="Q106" s="479"/>
      <c r="R106" s="479"/>
      <c r="S106" s="479"/>
      <c r="T106" s="479"/>
      <c r="U106" s="479"/>
      <c r="V106" s="479"/>
      <c r="W106" s="479"/>
      <c r="X106" s="479"/>
      <c r="Y106" s="479"/>
      <c r="Z106" s="479"/>
      <c r="AA106" s="479"/>
      <c r="AB106" s="479"/>
      <c r="AC106" s="480"/>
      <c r="AE106" s="111"/>
      <c r="AF106" s="546" t="str">
        <f>IFERROR(INDEX($AO$66:$AO$115,MATCH(24,$BA$66:$BA$115,0),1),"")</f>
        <v/>
      </c>
      <c r="AG106" s="547"/>
      <c r="AH106" s="547"/>
      <c r="AI106" s="547"/>
      <c r="AJ106" s="547"/>
      <c r="AK106" s="547"/>
      <c r="AL106" s="547"/>
      <c r="AM106" s="548"/>
      <c r="AN106" s="113"/>
      <c r="AO106" s="130" t="s">
        <v>1335</v>
      </c>
      <c r="AP106" s="89"/>
      <c r="AQ106" s="89"/>
      <c r="AR106" s="89"/>
      <c r="AS106" s="89"/>
      <c r="AT106" s="89"/>
      <c r="AU106" s="89"/>
      <c r="AV106" s="89"/>
      <c r="AW106" s="89"/>
      <c r="AX106" s="89"/>
      <c r="AY106" s="89"/>
      <c r="AZ106" s="131"/>
      <c r="BA106" s="113" t="str">
        <f>IF(AN106=1,SUM($AN$66:AN106),"")</f>
        <v/>
      </c>
    </row>
    <row r="107" spans="1:53">
      <c r="A107" s="72"/>
      <c r="B107" s="478" t="str">
        <f t="shared" si="0"/>
        <v/>
      </c>
      <c r="C107" s="479"/>
      <c r="D107" s="479"/>
      <c r="E107" s="479"/>
      <c r="F107" s="479"/>
      <c r="G107" s="479"/>
      <c r="H107" s="479"/>
      <c r="I107" s="479"/>
      <c r="J107" s="479"/>
      <c r="K107" s="479"/>
      <c r="L107" s="479"/>
      <c r="M107" s="479"/>
      <c r="N107" s="479"/>
      <c r="O107" s="479"/>
      <c r="P107" s="479"/>
      <c r="Q107" s="479"/>
      <c r="R107" s="479"/>
      <c r="S107" s="479"/>
      <c r="T107" s="479"/>
      <c r="U107" s="479"/>
      <c r="V107" s="479"/>
      <c r="W107" s="479"/>
      <c r="X107" s="479"/>
      <c r="Y107" s="479"/>
      <c r="Z107" s="479"/>
      <c r="AA107" s="479"/>
      <c r="AB107" s="479"/>
      <c r="AC107" s="480"/>
      <c r="AE107" s="111"/>
      <c r="AF107" s="546" t="str">
        <f>IFERROR(INDEX($AO$66:$AO$115,MATCH(25,$BA$66:$BA$115,0),1),"")</f>
        <v/>
      </c>
      <c r="AG107" s="547"/>
      <c r="AH107" s="547"/>
      <c r="AI107" s="547"/>
      <c r="AJ107" s="547"/>
      <c r="AK107" s="547"/>
      <c r="AL107" s="547"/>
      <c r="AM107" s="548"/>
      <c r="AN107" s="113"/>
      <c r="AO107" s="226" t="s">
        <v>1336</v>
      </c>
      <c r="AP107" s="89"/>
      <c r="AQ107" s="89"/>
      <c r="AR107" s="89"/>
      <c r="AS107" s="89"/>
      <c r="AT107" s="89"/>
      <c r="AU107" s="89"/>
      <c r="AV107" s="89"/>
      <c r="AW107" s="89"/>
      <c r="AX107" s="89"/>
      <c r="AY107" s="89"/>
      <c r="AZ107" s="131"/>
      <c r="BA107" s="113" t="str">
        <f>IF(AN107=1,SUM($AN$66:AN107),"")</f>
        <v/>
      </c>
    </row>
    <row r="108" spans="1:53">
      <c r="B108" s="478" t="str">
        <f t="shared" si="0"/>
        <v/>
      </c>
      <c r="C108" s="479"/>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c r="AA108" s="479"/>
      <c r="AB108" s="479"/>
      <c r="AC108" s="480"/>
      <c r="AE108" s="111"/>
      <c r="AF108" s="546" t="str">
        <f>IFERROR(INDEX($AO$66:$AO$115,MATCH(26,$BA$66:$BA$115,0),1),"")</f>
        <v/>
      </c>
      <c r="AG108" s="547"/>
      <c r="AH108" s="547"/>
      <c r="AI108" s="547"/>
      <c r="AJ108" s="547"/>
      <c r="AK108" s="547"/>
      <c r="AL108" s="547"/>
      <c r="AM108" s="548"/>
      <c r="AN108" s="113"/>
      <c r="AO108" s="226" t="s">
        <v>1337</v>
      </c>
      <c r="AP108" s="89"/>
      <c r="AQ108" s="89"/>
      <c r="AR108" s="89"/>
      <c r="AS108" s="89"/>
      <c r="AT108" s="89"/>
      <c r="AU108" s="89"/>
      <c r="AV108" s="89"/>
      <c r="AW108" s="89"/>
      <c r="AX108" s="89"/>
      <c r="AY108" s="89"/>
      <c r="AZ108" s="131"/>
      <c r="BA108" s="113" t="str">
        <f>IF(AN108=1,SUM($AN$66:AN108),"")</f>
        <v/>
      </c>
    </row>
    <row r="109" spans="1:53">
      <c r="B109" s="478" t="str">
        <f t="shared" si="0"/>
        <v/>
      </c>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80"/>
      <c r="AE109" s="111"/>
      <c r="AF109" s="546" t="str">
        <f>IFERROR(INDEX($AO$66:$AO$115,MATCH(27,$BA$66:$BA$115,0),1),"")</f>
        <v/>
      </c>
      <c r="AG109" s="547"/>
      <c r="AH109" s="547"/>
      <c r="AI109" s="547"/>
      <c r="AJ109" s="547"/>
      <c r="AK109" s="547"/>
      <c r="AL109" s="547"/>
      <c r="AM109" s="548"/>
      <c r="AN109" s="113"/>
      <c r="AO109" s="130" t="s">
        <v>1338</v>
      </c>
      <c r="AP109" s="89"/>
      <c r="AQ109" s="89"/>
      <c r="AR109" s="89"/>
      <c r="AS109" s="89"/>
      <c r="AT109" s="89"/>
      <c r="AU109" s="89"/>
      <c r="AV109" s="89"/>
      <c r="AW109" s="89"/>
      <c r="AX109" s="89"/>
      <c r="AY109" s="89"/>
      <c r="AZ109" s="131"/>
      <c r="BA109" s="113" t="str">
        <f>IF(AN109=1,SUM($AN$66:AN109),"")</f>
        <v/>
      </c>
    </row>
    <row r="110" spans="1:53" ht="13.5" customHeight="1">
      <c r="A110" s="72"/>
      <c r="B110" s="496" t="s">
        <v>1294</v>
      </c>
      <c r="C110" s="497"/>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c r="AA110" s="497"/>
      <c r="AB110" s="497"/>
      <c r="AC110" s="498"/>
      <c r="AE110" s="111"/>
      <c r="AF110" s="546" t="str">
        <f>IFERROR(INDEX($AO$66:$AO$115,MATCH(28,$BA$66:$BA$115,0),1),"")</f>
        <v/>
      </c>
      <c r="AG110" s="547"/>
      <c r="AH110" s="547"/>
      <c r="AI110" s="547"/>
      <c r="AJ110" s="547"/>
      <c r="AK110" s="547"/>
      <c r="AL110" s="547"/>
      <c r="AM110" s="548"/>
      <c r="AN110" s="113"/>
      <c r="AO110" s="130" t="s">
        <v>1339</v>
      </c>
      <c r="AP110" s="89"/>
      <c r="AQ110" s="89"/>
      <c r="AR110" s="89"/>
      <c r="AS110" s="89"/>
      <c r="AT110" s="89"/>
      <c r="AU110" s="89"/>
      <c r="AV110" s="89"/>
      <c r="AW110" s="89"/>
      <c r="AX110" s="89"/>
      <c r="AY110" s="89"/>
      <c r="AZ110" s="131"/>
      <c r="BA110" s="113" t="str">
        <f>IF(AN110=1,SUM($AN$66:AN110),"")</f>
        <v/>
      </c>
    </row>
    <row r="111" spans="1:53" ht="13.5" customHeight="1">
      <c r="A111" s="72"/>
      <c r="B111" s="478"/>
      <c r="C111" s="479"/>
      <c r="D111" s="479"/>
      <c r="E111" s="479"/>
      <c r="F111" s="479"/>
      <c r="G111" s="479"/>
      <c r="H111" s="479"/>
      <c r="I111" s="479"/>
      <c r="J111" s="479"/>
      <c r="K111" s="479"/>
      <c r="L111" s="479"/>
      <c r="M111" s="479"/>
      <c r="N111" s="479"/>
      <c r="O111" s="479"/>
      <c r="P111" s="479"/>
      <c r="Q111" s="479"/>
      <c r="R111" s="479"/>
      <c r="S111" s="479"/>
      <c r="T111" s="479"/>
      <c r="U111" s="479"/>
      <c r="V111" s="479"/>
      <c r="W111" s="479"/>
      <c r="X111" s="479"/>
      <c r="Y111" s="479"/>
      <c r="Z111" s="479"/>
      <c r="AA111" s="479"/>
      <c r="AB111" s="479"/>
      <c r="AC111" s="480"/>
      <c r="AE111" s="111"/>
      <c r="AF111" s="546" t="str">
        <f>IFERROR(INDEX($AO$66:$AO$115,MATCH(29,$BA$66:$BA$115,0),1),"")</f>
        <v/>
      </c>
      <c r="AG111" s="547"/>
      <c r="AH111" s="547"/>
      <c r="AI111" s="547"/>
      <c r="AJ111" s="547"/>
      <c r="AK111" s="547"/>
      <c r="AL111" s="547"/>
      <c r="AM111" s="548"/>
      <c r="AN111" s="113"/>
      <c r="AO111" s="130" t="s">
        <v>1340</v>
      </c>
      <c r="AP111" s="89"/>
      <c r="AQ111" s="89"/>
      <c r="AR111" s="89"/>
      <c r="AS111" s="89"/>
      <c r="AT111" s="89"/>
      <c r="AU111" s="89"/>
      <c r="AV111" s="89"/>
      <c r="AW111" s="89"/>
      <c r="AX111" s="89"/>
      <c r="AY111" s="89"/>
      <c r="AZ111" s="131"/>
      <c r="BA111" s="113" t="str">
        <f>IF(AN111=1,SUM($AN$66:AN111),"")</f>
        <v/>
      </c>
    </row>
    <row r="112" spans="1:53">
      <c r="A112" s="72"/>
      <c r="B112" s="478"/>
      <c r="C112" s="479"/>
      <c r="D112" s="479"/>
      <c r="E112" s="479"/>
      <c r="F112" s="479"/>
      <c r="G112" s="479"/>
      <c r="H112" s="479"/>
      <c r="I112" s="479"/>
      <c r="J112" s="479"/>
      <c r="K112" s="479"/>
      <c r="L112" s="479"/>
      <c r="M112" s="479"/>
      <c r="N112" s="479"/>
      <c r="O112" s="479"/>
      <c r="P112" s="479"/>
      <c r="Q112" s="479"/>
      <c r="R112" s="479"/>
      <c r="S112" s="479"/>
      <c r="T112" s="479"/>
      <c r="U112" s="479"/>
      <c r="V112" s="479"/>
      <c r="W112" s="479"/>
      <c r="X112" s="479"/>
      <c r="Y112" s="479"/>
      <c r="Z112" s="479"/>
      <c r="AA112" s="479"/>
      <c r="AB112" s="479"/>
      <c r="AC112" s="480"/>
      <c r="AE112" s="111"/>
      <c r="AF112" s="546" t="str">
        <f>IFERROR(INDEX($AO$66:$AO$115,MATCH(30,$BA$66:$BA$115,0),1),"")</f>
        <v/>
      </c>
      <c r="AG112" s="547"/>
      <c r="AH112" s="547"/>
      <c r="AI112" s="547"/>
      <c r="AJ112" s="547"/>
      <c r="AK112" s="547"/>
      <c r="AL112" s="547"/>
      <c r="AM112" s="548"/>
      <c r="AN112" s="113"/>
      <c r="AO112" s="130" t="s">
        <v>1341</v>
      </c>
      <c r="AP112" s="89"/>
      <c r="AQ112" s="89"/>
      <c r="AR112" s="89"/>
      <c r="AS112" s="89"/>
      <c r="AT112" s="89"/>
      <c r="AU112" s="89"/>
      <c r="AV112" s="89"/>
      <c r="AW112" s="89"/>
      <c r="AX112" s="89"/>
      <c r="AY112" s="89"/>
      <c r="AZ112" s="131"/>
      <c r="BA112" s="113" t="str">
        <f>IF(AN112=1,SUM($AN$66:AN112),"")</f>
        <v/>
      </c>
    </row>
    <row r="113" spans="1:53">
      <c r="B113" s="478"/>
      <c r="C113" s="479"/>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c r="AA113" s="479"/>
      <c r="AB113" s="479"/>
      <c r="AC113" s="480"/>
      <c r="AE113" s="111"/>
      <c r="AF113" s="546" t="str">
        <f>IFERROR(INDEX($AO$66:$AO$115,MATCH(31,$BA$66:$BA$115,0),1),"")</f>
        <v/>
      </c>
      <c r="AG113" s="547"/>
      <c r="AH113" s="547"/>
      <c r="AI113" s="547"/>
      <c r="AJ113" s="547"/>
      <c r="AK113" s="547"/>
      <c r="AL113" s="547"/>
      <c r="AM113" s="548"/>
      <c r="AN113" s="113"/>
      <c r="AO113" s="130" t="s">
        <v>1342</v>
      </c>
      <c r="AP113" s="89"/>
      <c r="AQ113" s="89"/>
      <c r="AR113" s="89"/>
      <c r="AS113" s="89"/>
      <c r="AT113" s="89"/>
      <c r="AU113" s="89"/>
      <c r="AV113" s="89"/>
      <c r="AW113" s="89"/>
      <c r="AX113" s="89"/>
      <c r="AY113" s="89"/>
      <c r="AZ113" s="131"/>
      <c r="BA113" s="113" t="str">
        <f>IF(AN113=1,SUM($AN$66:AN113),"")</f>
        <v/>
      </c>
    </row>
    <row r="114" spans="1:53">
      <c r="B114" s="478"/>
      <c r="C114" s="479"/>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80"/>
      <c r="AE114" s="111"/>
      <c r="AF114" s="546" t="str">
        <f>IFERROR(INDEX($AO$66:$AO$115,MATCH(32,$BA$66:$BA$115,0),1),"")</f>
        <v/>
      </c>
      <c r="AG114" s="547"/>
      <c r="AH114" s="547"/>
      <c r="AI114" s="547"/>
      <c r="AJ114" s="547"/>
      <c r="AK114" s="547"/>
      <c r="AL114" s="547"/>
      <c r="AM114" s="548"/>
      <c r="AN114" s="113"/>
      <c r="AO114" s="130" t="s">
        <v>1343</v>
      </c>
      <c r="AP114" s="89"/>
      <c r="AQ114" s="89"/>
      <c r="AR114" s="89"/>
      <c r="AS114" s="89"/>
      <c r="AT114" s="89"/>
      <c r="AU114" s="89"/>
      <c r="AV114" s="89"/>
      <c r="AW114" s="89"/>
      <c r="AX114" s="89"/>
      <c r="AY114" s="89"/>
      <c r="AZ114" s="131"/>
      <c r="BA114" s="113" t="str">
        <f>IF(AN114=1,SUM($AN$66:AN114),"")</f>
        <v/>
      </c>
    </row>
    <row r="115" spans="1:53" ht="14.25" thickBot="1">
      <c r="A115" s="72"/>
      <c r="B115" s="585"/>
      <c r="C115" s="586"/>
      <c r="D115" s="586"/>
      <c r="E115" s="586"/>
      <c r="F115" s="586"/>
      <c r="G115" s="586"/>
      <c r="H115" s="586"/>
      <c r="I115" s="586"/>
      <c r="J115" s="586"/>
      <c r="K115" s="586"/>
      <c r="L115" s="586"/>
      <c r="M115" s="586"/>
      <c r="N115" s="586"/>
      <c r="O115" s="586"/>
      <c r="P115" s="586"/>
      <c r="Q115" s="586"/>
      <c r="R115" s="586"/>
      <c r="S115" s="586"/>
      <c r="T115" s="586"/>
      <c r="U115" s="586"/>
      <c r="V115" s="586"/>
      <c r="W115" s="586"/>
      <c r="X115" s="586"/>
      <c r="Y115" s="586"/>
      <c r="Z115" s="586"/>
      <c r="AA115" s="586"/>
      <c r="AB115" s="586"/>
      <c r="AC115" s="587"/>
      <c r="AE115" s="111"/>
      <c r="AF115" s="546" t="str">
        <f>IFERROR(INDEX($AO$66:$AO$115,MATCH(33,$BA$66:$BA$115,0),1),"")</f>
        <v/>
      </c>
      <c r="AG115" s="547"/>
      <c r="AH115" s="547"/>
      <c r="AI115" s="547"/>
      <c r="AJ115" s="547"/>
      <c r="AK115" s="547"/>
      <c r="AL115" s="547"/>
      <c r="AM115" s="548"/>
      <c r="AN115" s="113"/>
      <c r="AO115" s="132"/>
      <c r="AP115" s="98"/>
      <c r="AQ115" s="98"/>
      <c r="AR115" s="98"/>
      <c r="AS115" s="98"/>
      <c r="AT115" s="98"/>
      <c r="AU115" s="98"/>
      <c r="AV115" s="98"/>
      <c r="AW115" s="98"/>
      <c r="AX115" s="98"/>
      <c r="AY115" s="98"/>
      <c r="AZ115" s="133"/>
      <c r="BA115" s="113" t="str">
        <f>IF(AN115=1,SUM($AN$66:AN115),"")</f>
        <v/>
      </c>
    </row>
    <row r="116" spans="1:53">
      <c r="AE116" s="111"/>
      <c r="AF116" s="113"/>
      <c r="AG116" s="113"/>
      <c r="AH116" s="113"/>
      <c r="AI116" s="113"/>
      <c r="AJ116" s="113"/>
      <c r="AK116" s="113"/>
      <c r="AL116" s="113"/>
      <c r="AM116" s="113"/>
      <c r="AN116" s="113"/>
      <c r="AO116" s="135"/>
      <c r="AP116" s="135"/>
      <c r="AQ116" s="135"/>
      <c r="AR116" s="135"/>
      <c r="AS116" s="135"/>
      <c r="AT116" s="135"/>
      <c r="AU116" s="135"/>
      <c r="AV116" s="135"/>
      <c r="AW116" s="135"/>
      <c r="AX116" s="135"/>
      <c r="AY116" s="135"/>
      <c r="AZ116" s="135"/>
      <c r="BA116" s="113"/>
    </row>
    <row r="117" spans="1:53">
      <c r="AE117" s="111"/>
      <c r="AF117" s="113"/>
      <c r="AG117" s="113"/>
      <c r="AH117" s="113"/>
      <c r="AI117" s="113"/>
      <c r="AJ117" s="113"/>
      <c r="AK117" s="113"/>
      <c r="AL117" s="113"/>
      <c r="AM117" s="113"/>
      <c r="AN117" s="113"/>
      <c r="AO117" s="135"/>
      <c r="AP117" s="135"/>
      <c r="AQ117" s="135"/>
      <c r="AR117" s="135"/>
      <c r="AS117" s="135"/>
      <c r="AT117" s="135"/>
      <c r="AU117" s="135"/>
      <c r="AV117" s="135"/>
      <c r="AW117" s="135"/>
      <c r="AX117" s="135"/>
      <c r="AY117" s="135"/>
      <c r="AZ117" s="135"/>
      <c r="BA117" s="113"/>
    </row>
    <row r="118" spans="1:53">
      <c r="AO118" s="134"/>
      <c r="AP118" s="89"/>
      <c r="AQ118" s="89"/>
      <c r="AR118" s="89"/>
      <c r="AS118" s="89"/>
      <c r="AT118" s="89"/>
      <c r="AU118" s="89"/>
      <c r="AV118" s="89"/>
      <c r="AW118" s="89"/>
      <c r="AX118" s="89"/>
      <c r="AY118" s="89"/>
      <c r="AZ118" s="89"/>
    </row>
    <row r="119" spans="1:53">
      <c r="AO119" s="134"/>
      <c r="AP119" s="89"/>
      <c r="AQ119" s="89"/>
      <c r="AR119" s="89"/>
      <c r="AS119" s="89"/>
      <c r="AT119" s="89"/>
      <c r="AU119" s="89"/>
      <c r="AV119" s="89"/>
      <c r="AW119" s="89"/>
      <c r="AX119" s="89"/>
      <c r="AY119" s="89"/>
      <c r="AZ119" s="89"/>
    </row>
    <row r="120" spans="1:53">
      <c r="AO120" s="134"/>
      <c r="AP120" s="89"/>
      <c r="AQ120" s="89"/>
      <c r="AR120" s="89"/>
      <c r="AS120" s="89"/>
      <c r="AT120" s="89"/>
      <c r="AU120" s="89"/>
      <c r="AV120" s="89"/>
      <c r="AW120" s="89"/>
      <c r="AX120" s="89"/>
      <c r="AY120" s="89"/>
      <c r="AZ120" s="89"/>
    </row>
    <row r="121" spans="1:53">
      <c r="AO121" s="134"/>
      <c r="AP121" s="89"/>
      <c r="AQ121" s="89"/>
      <c r="AR121" s="89"/>
      <c r="AS121" s="89"/>
      <c r="AT121" s="89"/>
      <c r="AU121" s="89"/>
      <c r="AV121" s="89"/>
      <c r="AW121" s="89"/>
      <c r="AX121" s="89"/>
      <c r="AY121" s="89"/>
      <c r="AZ121" s="89"/>
    </row>
  </sheetData>
  <sheetProtection password="8002" sheet="1"/>
  <mergeCells count="211">
    <mergeCell ref="B115:AC115"/>
    <mergeCell ref="B102:AC102"/>
    <mergeCell ref="B103:AC103"/>
    <mergeCell ref="B104:AC104"/>
    <mergeCell ref="AF100:AM100"/>
    <mergeCell ref="B84:AC84"/>
    <mergeCell ref="B66:AC66"/>
    <mergeCell ref="B64:AC64"/>
    <mergeCell ref="B73:AC73"/>
    <mergeCell ref="AF101:AM101"/>
    <mergeCell ref="AF93:AM93"/>
    <mergeCell ref="AF94:AM94"/>
    <mergeCell ref="AF95:AM95"/>
    <mergeCell ref="AF96:AM96"/>
    <mergeCell ref="AF82:AM82"/>
    <mergeCell ref="AF97:AM97"/>
    <mergeCell ref="AF98:AM98"/>
    <mergeCell ref="AF99:AM99"/>
    <mergeCell ref="B85:AC85"/>
    <mergeCell ref="B74:AC74"/>
    <mergeCell ref="B75:AC75"/>
    <mergeCell ref="B76:AC76"/>
    <mergeCell ref="B79:AC79"/>
    <mergeCell ref="B80:AC80"/>
    <mergeCell ref="AF115:AM115"/>
    <mergeCell ref="AF102:AM102"/>
    <mergeCell ref="AF103:AM103"/>
    <mergeCell ref="AF104:AM104"/>
    <mergeCell ref="AF105:AM105"/>
    <mergeCell ref="AF106:AM106"/>
    <mergeCell ref="AF107:AM107"/>
    <mergeCell ref="AF108:AM108"/>
    <mergeCell ref="AF109:AM109"/>
    <mergeCell ref="AF110:AM110"/>
    <mergeCell ref="AF111:AM111"/>
    <mergeCell ref="AF112:AM112"/>
    <mergeCell ref="AF113:AM113"/>
    <mergeCell ref="AF114:AM114"/>
    <mergeCell ref="P7:Q7"/>
    <mergeCell ref="P29:T29"/>
    <mergeCell ref="Z13:AA13"/>
    <mergeCell ref="P16:T16"/>
    <mergeCell ref="R7:W7"/>
    <mergeCell ref="AB7:AC7"/>
    <mergeCell ref="B97:AC97"/>
    <mergeCell ref="B98:AC98"/>
    <mergeCell ref="B94:AC94"/>
    <mergeCell ref="B93:AC93"/>
    <mergeCell ref="B86:AC86"/>
    <mergeCell ref="B87:AC87"/>
    <mergeCell ref="B83:AC83"/>
    <mergeCell ref="B95:AC95"/>
    <mergeCell ref="B91:AC91"/>
    <mergeCell ref="B96:AC96"/>
    <mergeCell ref="AF83:AM83"/>
    <mergeCell ref="AF84:AM84"/>
    <mergeCell ref="B77:AC77"/>
    <mergeCell ref="B72:AC72"/>
    <mergeCell ref="Q48:S48"/>
    <mergeCell ref="T48:AB48"/>
    <mergeCell ref="Q49:AB49"/>
    <mergeCell ref="B62:AC62"/>
    <mergeCell ref="B63:AC63"/>
    <mergeCell ref="B65:AC65"/>
    <mergeCell ref="AF92:AM92"/>
    <mergeCell ref="AF85:AM85"/>
    <mergeCell ref="B1:AC1"/>
    <mergeCell ref="B3:E3"/>
    <mergeCell ref="B4:E4"/>
    <mergeCell ref="F4:AB4"/>
    <mergeCell ref="B5:E5"/>
    <mergeCell ref="F5:G5"/>
    <mergeCell ref="H5:S5"/>
    <mergeCell ref="T5:W5"/>
    <mergeCell ref="X5:AC5"/>
    <mergeCell ref="O3:T3"/>
    <mergeCell ref="F3:K3"/>
    <mergeCell ref="L3:N3"/>
    <mergeCell ref="U3:W3"/>
    <mergeCell ref="X3:AC3"/>
    <mergeCell ref="AF86:AM86"/>
    <mergeCell ref="AF87:AM87"/>
    <mergeCell ref="AF88:AM88"/>
    <mergeCell ref="AF89:AM89"/>
    <mergeCell ref="AF90:AM90"/>
    <mergeCell ref="AF91:AM91"/>
    <mergeCell ref="B6:E6"/>
    <mergeCell ref="B7:E7"/>
    <mergeCell ref="B71:AC71"/>
    <mergeCell ref="B78:AC78"/>
    <mergeCell ref="B82:AC82"/>
    <mergeCell ref="G38:I38"/>
    <mergeCell ref="P33:T33"/>
    <mergeCell ref="B38:F38"/>
    <mergeCell ref="B39:F39"/>
    <mergeCell ref="W47:Y47"/>
    <mergeCell ref="Z47:AB47"/>
    <mergeCell ref="P36:T36"/>
    <mergeCell ref="B40:F40"/>
    <mergeCell ref="T55:U55"/>
    <mergeCell ref="E48:M49"/>
    <mergeCell ref="Q46:S46"/>
    <mergeCell ref="P39:R39"/>
    <mergeCell ref="P35:T35"/>
    <mergeCell ref="V55:AC55"/>
    <mergeCell ref="Q47:R47"/>
    <mergeCell ref="T47:V47"/>
    <mergeCell ref="M55:N55"/>
    <mergeCell ref="M56:N56"/>
    <mergeCell ref="M57:N57"/>
    <mergeCell ref="W28:X28"/>
    <mergeCell ref="R9:AC9"/>
    <mergeCell ref="W14:X14"/>
    <mergeCell ref="Z12:AA12"/>
    <mergeCell ref="M39:O39"/>
    <mergeCell ref="M40:O40"/>
    <mergeCell ref="P40:S40"/>
    <mergeCell ref="W46:Y46"/>
    <mergeCell ref="P17:T17"/>
    <mergeCell ref="P21:T21"/>
    <mergeCell ref="P22:T22"/>
    <mergeCell ref="P23:T23"/>
    <mergeCell ref="P19:T19"/>
    <mergeCell ref="P20:T20"/>
    <mergeCell ref="P24:T24"/>
    <mergeCell ref="P25:T25"/>
    <mergeCell ref="B42:AC42"/>
    <mergeCell ref="X40:AC40"/>
    <mergeCell ref="C46:D49"/>
    <mergeCell ref="B70:AC70"/>
    <mergeCell ref="V56:AC56"/>
    <mergeCell ref="B60:AC60"/>
    <mergeCell ref="T56:U56"/>
    <mergeCell ref="B110:AC110"/>
    <mergeCell ref="B112:AC112"/>
    <mergeCell ref="T46:V46"/>
    <mergeCell ref="O56:S56"/>
    <mergeCell ref="O55:S55"/>
    <mergeCell ref="O46:P49"/>
    <mergeCell ref="M54:N54"/>
    <mergeCell ref="V57:AC57"/>
    <mergeCell ref="B61:AC61"/>
    <mergeCell ref="I56:L57"/>
    <mergeCell ref="B92:AC92"/>
    <mergeCell ref="B88:AC88"/>
    <mergeCell ref="B89:AC89"/>
    <mergeCell ref="B90:AC90"/>
    <mergeCell ref="B69:AC69"/>
    <mergeCell ref="B67:AC67"/>
    <mergeCell ref="B68:AC68"/>
    <mergeCell ref="T57:U57"/>
    <mergeCell ref="B54:E57"/>
    <mergeCell ref="B114:AC114"/>
    <mergeCell ref="B113:AC113"/>
    <mergeCell ref="B111:AC111"/>
    <mergeCell ref="B99:AC99"/>
    <mergeCell ref="B100:AC100"/>
    <mergeCell ref="B101:AC101"/>
    <mergeCell ref="B106:AC106"/>
    <mergeCell ref="B107:AC107"/>
    <mergeCell ref="B108:AC108"/>
    <mergeCell ref="B109:AC109"/>
    <mergeCell ref="B105:AC105"/>
    <mergeCell ref="F56:H57"/>
    <mergeCell ref="F54:H55"/>
    <mergeCell ref="P30:T30"/>
    <mergeCell ref="P31:T31"/>
    <mergeCell ref="G40:I40"/>
    <mergeCell ref="F9:O9"/>
    <mergeCell ref="P12:T12"/>
    <mergeCell ref="P14:T14"/>
    <mergeCell ref="P15:T15"/>
    <mergeCell ref="G39:I39"/>
    <mergeCell ref="P32:T32"/>
    <mergeCell ref="H47:I47"/>
    <mergeCell ref="E47:G47"/>
    <mergeCell ref="K47:M47"/>
    <mergeCell ref="T54:U54"/>
    <mergeCell ref="I54:L55"/>
    <mergeCell ref="O57:S57"/>
    <mergeCell ref="K46:M46"/>
    <mergeCell ref="P34:T34"/>
    <mergeCell ref="P28:T28"/>
    <mergeCell ref="P27:T27"/>
    <mergeCell ref="P26:T26"/>
    <mergeCell ref="B9:E9"/>
    <mergeCell ref="B11:AC11"/>
    <mergeCell ref="F6:K6"/>
    <mergeCell ref="L6:Q6"/>
    <mergeCell ref="R6:W6"/>
    <mergeCell ref="X6:AC6"/>
    <mergeCell ref="P13:T13"/>
    <mergeCell ref="O54:S54"/>
    <mergeCell ref="U40:W40"/>
    <mergeCell ref="E46:G46"/>
    <mergeCell ref="H46:J46"/>
    <mergeCell ref="Z46:AB46"/>
    <mergeCell ref="P18:T18"/>
    <mergeCell ref="X7:Y7"/>
    <mergeCell ref="Z7:AA7"/>
    <mergeCell ref="F8:AC8"/>
    <mergeCell ref="P9:Q9"/>
    <mergeCell ref="W20:X20"/>
    <mergeCell ref="V54:AC54"/>
    <mergeCell ref="Z21:AA21"/>
    <mergeCell ref="W21:X21"/>
    <mergeCell ref="W24:X24"/>
    <mergeCell ref="W25:X25"/>
    <mergeCell ref="Z20:AA20"/>
    <mergeCell ref="B8:E8"/>
    <mergeCell ref="F7:O7"/>
  </mergeCells>
  <phoneticPr fontId="23"/>
  <conditionalFormatting sqref="AO69">
    <cfRule type="expression" dxfId="26" priority="25">
      <formula>$Z$12&lt;12.5</formula>
    </cfRule>
  </conditionalFormatting>
  <conditionalFormatting sqref="AO70">
    <cfRule type="expression" dxfId="25" priority="24">
      <formula>$P$12="設置なし"</formula>
    </cfRule>
  </conditionalFormatting>
  <conditionalFormatting sqref="AO71">
    <cfRule type="expression" dxfId="24" priority="23">
      <formula>COUNTIF($P$12,"*ＰＡＳ*")</formula>
    </cfRule>
  </conditionalFormatting>
  <conditionalFormatting sqref="AO73">
    <cfRule type="expression" dxfId="23" priority="22">
      <formula>$P$12="設置なし"</formula>
    </cfRule>
  </conditionalFormatting>
  <conditionalFormatting sqref="AO75">
    <cfRule type="expression" dxfId="22" priority="21">
      <formula>$P$15="ＬＢＳ"</formula>
    </cfRule>
  </conditionalFormatting>
  <conditionalFormatting sqref="AO76">
    <cfRule type="expression" dxfId="21" priority="20">
      <formula>$P$15="ＶＣＢ"</formula>
    </cfRule>
  </conditionalFormatting>
  <conditionalFormatting sqref="AO79">
    <cfRule type="expression" dxfId="20" priority="19">
      <formula>IF($G$38="","",AND($P$18&gt;100,$G$38&gt;30))</formula>
    </cfRule>
  </conditionalFormatting>
  <conditionalFormatting sqref="AO81">
    <cfRule type="expression" dxfId="19" priority="18">
      <formula>IF($W$20="","",$Z$20="")</formula>
    </cfRule>
  </conditionalFormatting>
  <conditionalFormatting sqref="AO82">
    <cfRule type="expression" dxfId="18" priority="17">
      <formula>$P$22="手動"</formula>
    </cfRule>
  </conditionalFormatting>
  <conditionalFormatting sqref="AO83">
    <cfRule type="expression" dxfId="17" priority="16">
      <formula>IF($P$20="","",$P$20&gt;300)</formula>
    </cfRule>
  </conditionalFormatting>
  <conditionalFormatting sqref="AO86">
    <cfRule type="expression" dxfId="16" priority="15">
      <formula>$Z$20&lt;&gt;""</formula>
    </cfRule>
  </conditionalFormatting>
  <conditionalFormatting sqref="AO88">
    <cfRule type="expression" dxfId="15" priority="14">
      <formula>$P$29="据置"</formula>
    </cfRule>
  </conditionalFormatting>
  <conditionalFormatting sqref="AO89">
    <cfRule type="expression" dxfId="14" priority="13">
      <formula>$P$29="吊り下げ"</formula>
    </cfRule>
  </conditionalFormatting>
  <conditionalFormatting sqref="AO90">
    <cfRule type="expression" dxfId="13" priority="12">
      <formula>IF($P$30="","",$P$30&gt;100)</formula>
    </cfRule>
  </conditionalFormatting>
  <conditionalFormatting sqref="AO91">
    <cfRule type="expression" dxfId="12" priority="11">
      <formula>$P$40="ボルコン"</formula>
    </cfRule>
  </conditionalFormatting>
  <conditionalFormatting sqref="AO92">
    <cfRule type="expression" dxfId="11" priority="10">
      <formula>$P$40="ＲＤ端子"</formula>
    </cfRule>
  </conditionalFormatting>
  <conditionalFormatting sqref="AO93">
    <cfRule type="expression" dxfId="10" priority="9">
      <formula>$P$40="Ｒ端子"</formula>
    </cfRule>
  </conditionalFormatting>
  <conditionalFormatting sqref="AO94">
    <cfRule type="expression" dxfId="9" priority="8">
      <formula>$P$40="ＲＤ端子"</formula>
    </cfRule>
  </conditionalFormatting>
  <conditionalFormatting sqref="AO97">
    <cfRule type="expression" dxfId="8" priority="7">
      <formula>$P$27="無（ボルト用意）"</formula>
    </cfRule>
  </conditionalFormatting>
  <conditionalFormatting sqref="AO98">
    <cfRule type="expression" dxfId="7" priority="6">
      <formula>COUNTIF($P$27,"*需要者*")</formula>
    </cfRule>
  </conditionalFormatting>
  <conditionalFormatting sqref="AO102">
    <cfRule type="expression" dxfId="6" priority="5">
      <formula>$F$6="新設"</formula>
    </cfRule>
  </conditionalFormatting>
  <conditionalFormatting sqref="AO103:AO105">
    <cfRule type="expression" dxfId="5" priority="4">
      <formula>AND($F$6="新設",$W$24="地下")</formula>
    </cfRule>
  </conditionalFormatting>
  <conditionalFormatting sqref="AO107">
    <cfRule type="expression" dxfId="4" priority="3">
      <formula>$P$32="未提出"</formula>
    </cfRule>
  </conditionalFormatting>
  <conditionalFormatting sqref="AO108">
    <cfRule type="expression" dxfId="3" priority="2">
      <formula>$P$33="有り"</formula>
    </cfRule>
  </conditionalFormatting>
  <conditionalFormatting sqref="AO112">
    <cfRule type="expression" dxfId="2" priority="1">
      <formula>$F$6="新設"</formula>
    </cfRule>
  </conditionalFormatting>
  <dataValidations count="13">
    <dataValidation type="list" allowBlank="1" showInputMessage="1" sqref="AF82:AF115">
      <formula1>$AO$66:$AO$115</formula1>
    </dataValidation>
    <dataValidation type="list" allowBlank="1" showInputMessage="1" showErrorMessage="1" sqref="AG41">
      <formula1>$AN$2:$AN$12</formula1>
    </dataValidation>
    <dataValidation type="list" allowBlank="1" showInputMessage="1" sqref="AG38">
      <formula1>$AM$2:$AM$17</formula1>
    </dataValidation>
    <dataValidation type="list" allowBlank="1" showInputMessage="1" sqref="AG44">
      <formula1>$AO$2:$AO$12</formula1>
    </dataValidation>
    <dataValidation type="list" allowBlank="1" showInputMessage="1" sqref="AG13 AG11">
      <formula1>$AL$2:$AL$5</formula1>
    </dataValidation>
    <dataValidation type="list" allowBlank="1" showInputMessage="1" showErrorMessage="1" sqref="AG29">
      <formula1>$AP$2:$AP$3</formula1>
    </dataValidation>
    <dataValidation type="list" allowBlank="1" showInputMessage="1" showErrorMessage="1" sqref="AG49">
      <formula1>$AQ$2:$AQ$6</formula1>
    </dataValidation>
    <dataValidation type="list" allowBlank="1" showInputMessage="1" sqref="AG5">
      <formula1>$AR$2:$AR$8</formula1>
    </dataValidation>
    <dataValidation type="list" allowBlank="1" showInputMessage="1" sqref="AG17">
      <formula1>$AS$2:$AS$5</formula1>
    </dataValidation>
    <dataValidation type="list" allowBlank="1" showInputMessage="1" sqref="AG8">
      <formula1>$AT$2:$AT$9</formula1>
    </dataValidation>
    <dataValidation type="list" allowBlank="1" showInputMessage="1" showErrorMessage="1" sqref="AG3">
      <formula1>$AU$2</formula1>
    </dataValidation>
    <dataValidation type="list" allowBlank="1" showInputMessage="1" showErrorMessage="1" sqref="B111:AC111">
      <formula1>"●本予備２計量のため、計量装置一式は２セット必要です。"</formula1>
    </dataValidation>
    <dataValidation imeMode="disabled" allowBlank="1" showInputMessage="1" showErrorMessage="1" sqref="AG4"/>
  </dataValidations>
  <hyperlinks>
    <hyperlink ref="AE1" location="③.入力シート!A1" display="入力シートへ"/>
    <hyperlink ref="AE2" location="①.表紙!A1" display="表紙シートへ"/>
  </hyperlinks>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24"/>
  <sheetViews>
    <sheetView showGridLines="0" zoomScale="85" zoomScaleNormal="85" workbookViewId="0">
      <selection activeCell="G2" sqref="G2"/>
    </sheetView>
  </sheetViews>
  <sheetFormatPr defaultRowHeight="14.25"/>
  <cols>
    <col min="1" max="1" width="22.75" style="8" customWidth="1"/>
    <col min="2" max="2" width="19.875" style="8" customWidth="1"/>
    <col min="3" max="3" width="44.875" style="8" customWidth="1"/>
    <col min="4" max="16384" width="9" style="8"/>
  </cols>
  <sheetData>
    <row r="1" spans="1:7" ht="18.75">
      <c r="A1" s="600" t="s">
        <v>419</v>
      </c>
      <c r="B1" s="600"/>
      <c r="C1" s="600"/>
    </row>
    <row r="2" spans="1:7" ht="18.75">
      <c r="A2" s="9"/>
      <c r="B2" s="9"/>
      <c r="C2" s="9"/>
      <c r="E2" s="63" t="str">
        <f>IF(②.自家用受電設備の工事に関するお願い!G78=TRUE,"入力シートへ","")</f>
        <v/>
      </c>
      <c r="G2" s="63" t="s">
        <v>538</v>
      </c>
    </row>
    <row r="3" spans="1:7" ht="51" customHeight="1">
      <c r="A3" s="10" t="s">
        <v>94</v>
      </c>
      <c r="B3" s="10" t="s">
        <v>95</v>
      </c>
      <c r="C3" s="10" t="s">
        <v>96</v>
      </c>
    </row>
    <row r="4" spans="1:7" s="12" customFormat="1" ht="38.25" customHeight="1">
      <c r="A4" s="601" t="s">
        <v>86</v>
      </c>
      <c r="B4" s="11" t="s">
        <v>87</v>
      </c>
      <c r="C4" s="602" t="s">
        <v>97</v>
      </c>
      <c r="E4" s="63" t="s">
        <v>374</v>
      </c>
    </row>
    <row r="5" spans="1:7" s="12" customFormat="1" ht="38.25" customHeight="1">
      <c r="A5" s="601"/>
      <c r="B5" s="11" t="s">
        <v>98</v>
      </c>
      <c r="C5" s="602"/>
    </row>
    <row r="6" spans="1:7" s="14" customFormat="1" ht="38.25" customHeight="1">
      <c r="A6" s="598" t="s">
        <v>88</v>
      </c>
      <c r="B6" s="13" t="s">
        <v>89</v>
      </c>
      <c r="C6" s="599" t="s">
        <v>99</v>
      </c>
      <c r="E6" s="63" t="s">
        <v>386</v>
      </c>
    </row>
    <row r="7" spans="1:7" s="14" customFormat="1" ht="38.25" customHeight="1">
      <c r="A7" s="598"/>
      <c r="B7" s="13" t="s">
        <v>100</v>
      </c>
      <c r="C7" s="599"/>
    </row>
    <row r="8" spans="1:7" s="14" customFormat="1" ht="38.25" customHeight="1">
      <c r="A8" s="598" t="s">
        <v>58</v>
      </c>
      <c r="B8" s="13" t="s">
        <v>90</v>
      </c>
      <c r="C8" s="599" t="s">
        <v>269</v>
      </c>
    </row>
    <row r="9" spans="1:7" s="14" customFormat="1" ht="38.25" customHeight="1">
      <c r="A9" s="598"/>
      <c r="B9" s="13" t="s">
        <v>101</v>
      </c>
      <c r="C9" s="599"/>
      <c r="E9" s="63" t="s">
        <v>375</v>
      </c>
    </row>
    <row r="10" spans="1:7" s="14" customFormat="1" ht="41.25" customHeight="1">
      <c r="A10" s="592" t="s">
        <v>102</v>
      </c>
      <c r="B10" s="13" t="s">
        <v>104</v>
      </c>
      <c r="C10" s="594" t="s">
        <v>103</v>
      </c>
    </row>
    <row r="11" spans="1:7" s="14" customFormat="1" ht="41.25" customHeight="1">
      <c r="A11" s="593"/>
      <c r="B11" s="13" t="s">
        <v>105</v>
      </c>
      <c r="C11" s="595"/>
    </row>
    <row r="12" spans="1:7" s="14" customFormat="1" ht="41.25" customHeight="1">
      <c r="A12" s="594" t="s">
        <v>106</v>
      </c>
      <c r="B12" s="596" t="s">
        <v>107</v>
      </c>
      <c r="C12" s="594" t="s">
        <v>108</v>
      </c>
    </row>
    <row r="13" spans="1:7" s="14" customFormat="1" ht="41.25" customHeight="1">
      <c r="A13" s="595"/>
      <c r="B13" s="597"/>
      <c r="C13" s="595"/>
    </row>
    <row r="14" spans="1:7" s="14" customFormat="1" ht="39" customHeight="1">
      <c r="A14" s="598" t="s">
        <v>91</v>
      </c>
      <c r="B14" s="13" t="s">
        <v>92</v>
      </c>
      <c r="C14" s="599" t="s">
        <v>109</v>
      </c>
    </row>
    <row r="15" spans="1:7" s="14" customFormat="1" ht="39" customHeight="1">
      <c r="A15" s="598"/>
      <c r="B15" s="15" t="s">
        <v>390</v>
      </c>
      <c r="C15" s="599"/>
      <c r="E15" s="63" t="s">
        <v>376</v>
      </c>
    </row>
    <row r="16" spans="1:7" s="14" customFormat="1" ht="63" customHeight="1">
      <c r="A16" s="598" t="s">
        <v>110</v>
      </c>
      <c r="B16" s="13" t="s">
        <v>111</v>
      </c>
      <c r="C16" s="594" t="s">
        <v>112</v>
      </c>
    </row>
    <row r="17" spans="1:3" s="14" customFormat="1" ht="63" customHeight="1">
      <c r="A17" s="598"/>
      <c r="B17" s="13" t="s">
        <v>113</v>
      </c>
      <c r="C17" s="595"/>
    </row>
    <row r="18" spans="1:3" s="14" customFormat="1" ht="19.5" customHeight="1">
      <c r="A18" s="240"/>
      <c r="B18" s="241"/>
      <c r="C18" s="242"/>
    </row>
    <row r="19" spans="1:3" s="14" customFormat="1" ht="63" customHeight="1">
      <c r="A19" s="10" t="s">
        <v>94</v>
      </c>
      <c r="B19" s="10" t="s">
        <v>540</v>
      </c>
      <c r="C19" s="10" t="s">
        <v>541</v>
      </c>
    </row>
    <row r="20" spans="1:3" s="14" customFormat="1" ht="46.5" customHeight="1">
      <c r="A20" s="598" t="s">
        <v>93</v>
      </c>
      <c r="B20" s="13" t="s">
        <v>114</v>
      </c>
      <c r="C20" s="599" t="s">
        <v>115</v>
      </c>
    </row>
    <row r="21" spans="1:3" s="14" customFormat="1" ht="46.5" customHeight="1">
      <c r="A21" s="598"/>
      <c r="B21" s="13" t="s">
        <v>116</v>
      </c>
      <c r="C21" s="599"/>
    </row>
    <row r="22" spans="1:3" s="14" customFormat="1" ht="39" customHeight="1"/>
    <row r="23" spans="1:3" ht="39" customHeight="1"/>
    <row r="24" spans="1:3" ht="39" customHeight="1"/>
  </sheetData>
  <sheetProtection password="8002" sheet="1"/>
  <mergeCells count="18">
    <mergeCell ref="A1:C1"/>
    <mergeCell ref="A4:A5"/>
    <mergeCell ref="C4:C5"/>
    <mergeCell ref="A8:A9"/>
    <mergeCell ref="C8:C9"/>
    <mergeCell ref="A6:A7"/>
    <mergeCell ref="C6:C7"/>
    <mergeCell ref="A20:A21"/>
    <mergeCell ref="C20:C21"/>
    <mergeCell ref="A14:A15"/>
    <mergeCell ref="C14:C15"/>
    <mergeCell ref="A16:A17"/>
    <mergeCell ref="C16:C17"/>
    <mergeCell ref="A10:A11"/>
    <mergeCell ref="C10:C11"/>
    <mergeCell ref="A12:A13"/>
    <mergeCell ref="B12:B13"/>
    <mergeCell ref="C12:C13"/>
  </mergeCells>
  <phoneticPr fontId="1"/>
  <hyperlinks>
    <hyperlink ref="E2" location="③.入力シート!A1" display="入力シートへ"/>
    <hyperlink ref="E4" location="'⑤-5.開閉器'!A1" display="'⑤-5.開閉器'!A1"/>
    <hyperlink ref="E6" location="'⑤-6.ケーブル'!A1" display="高圧引込ケーブル工事に関するお願い"/>
    <hyperlink ref="E9" location="'⑤-7.遮断器'!A1" display="'⑤-7.遮断器'!A1"/>
    <hyperlink ref="E15" location="'⑤-8.Tr・SC'!A1" display="'⑤-8.Tr・SC'!A1"/>
    <hyperlink ref="G2" location="①.表紙!A1" display="表紙シートへ"/>
  </hyperlinks>
  <printOptions horizontalCentered="1"/>
  <pageMargins left="0.31496062992125984" right="0.31496062992125984" top="0.35433070866141736" bottom="0.35433070866141736" header="0.31496062992125984" footer="0.31496062992125984"/>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V63"/>
  <sheetViews>
    <sheetView view="pageBreakPreview" zoomScaleNormal="100" zoomScaleSheetLayoutView="100" workbookViewId="0">
      <selection activeCell="N4" sqref="N4"/>
    </sheetView>
  </sheetViews>
  <sheetFormatPr defaultRowHeight="13.5"/>
  <cols>
    <col min="1" max="1" width="9" style="43"/>
    <col min="2" max="2" width="8.875" style="43" customWidth="1"/>
    <col min="3" max="11" width="9" style="43"/>
    <col min="12" max="12" width="0.125" style="43" customWidth="1"/>
    <col min="13" max="239" width="9" style="43"/>
    <col min="240" max="240" width="8.875" style="43" customWidth="1"/>
    <col min="241" max="16384" width="9" style="43"/>
  </cols>
  <sheetData>
    <row r="1" spans="1:22">
      <c r="A1" s="42"/>
      <c r="B1" s="42"/>
      <c r="C1" s="42"/>
      <c r="D1" s="42"/>
      <c r="E1" s="42"/>
      <c r="F1" s="42"/>
      <c r="G1" s="42"/>
      <c r="H1" s="42"/>
      <c r="I1" s="42"/>
      <c r="J1" s="42"/>
      <c r="K1" s="42"/>
      <c r="L1" s="42"/>
    </row>
    <row r="2" spans="1:22">
      <c r="A2" s="42"/>
      <c r="B2" s="42"/>
      <c r="C2" s="42"/>
      <c r="D2" s="42"/>
      <c r="E2" s="42"/>
      <c r="F2" s="42"/>
      <c r="G2" s="42"/>
      <c r="H2" s="42"/>
      <c r="I2" s="42"/>
      <c r="J2" s="42"/>
      <c r="K2" s="42"/>
      <c r="L2" s="42"/>
      <c r="N2" s="251" t="str">
        <f>IF(②.自家用受電設備の工事に関するお願い!G78=TRUE,"入力シートへ","")</f>
        <v/>
      </c>
      <c r="O2"/>
    </row>
    <row r="3" spans="1:22">
      <c r="A3" s="42"/>
      <c r="B3" s="42"/>
      <c r="C3" s="42"/>
      <c r="D3" s="42"/>
      <c r="E3" s="42"/>
      <c r="F3" s="42"/>
      <c r="G3" s="42"/>
      <c r="H3" s="42"/>
      <c r="I3" s="42"/>
      <c r="J3" s="42"/>
      <c r="K3" s="42"/>
      <c r="L3" s="42"/>
      <c r="M3" s="44"/>
      <c r="N3"/>
      <c r="O3"/>
      <c r="P3" s="44"/>
      <c r="Q3" s="44"/>
      <c r="R3" s="44"/>
      <c r="S3" s="44"/>
      <c r="T3" s="44"/>
      <c r="U3" s="44"/>
      <c r="V3" s="44"/>
    </row>
    <row r="4" spans="1:22">
      <c r="A4" s="42"/>
      <c r="B4" s="42"/>
      <c r="C4" s="42"/>
      <c r="D4" s="42"/>
      <c r="E4" s="42"/>
      <c r="F4" s="42"/>
      <c r="G4" s="42"/>
      <c r="H4" s="42"/>
      <c r="I4" s="42"/>
      <c r="J4" s="42"/>
      <c r="K4" s="42"/>
      <c r="L4" s="42"/>
      <c r="M4" s="44"/>
      <c r="N4" s="63" t="s">
        <v>538</v>
      </c>
      <c r="O4" s="63"/>
      <c r="P4" s="44"/>
      <c r="Q4" s="44"/>
      <c r="R4" s="44"/>
      <c r="S4" s="44"/>
      <c r="T4" s="44"/>
      <c r="U4" s="44"/>
      <c r="V4" s="44"/>
    </row>
    <row r="5" spans="1:22">
      <c r="A5" s="42"/>
      <c r="B5" s="42"/>
      <c r="C5" s="42"/>
      <c r="D5" s="42"/>
      <c r="E5" s="42"/>
      <c r="F5" s="42" t="s">
        <v>135</v>
      </c>
      <c r="G5" s="42"/>
      <c r="H5" s="42"/>
      <c r="I5" s="42"/>
      <c r="J5" s="42"/>
      <c r="K5" s="42"/>
      <c r="L5" s="42"/>
      <c r="N5" s="63"/>
      <c r="O5" s="63"/>
    </row>
    <row r="6" spans="1:22">
      <c r="A6" s="42"/>
      <c r="B6" s="42"/>
      <c r="C6" s="42"/>
      <c r="D6" s="42"/>
      <c r="E6" s="42"/>
      <c r="F6" s="42" t="s">
        <v>136</v>
      </c>
      <c r="G6" s="42"/>
      <c r="H6" s="42"/>
      <c r="I6" s="42"/>
      <c r="J6" s="42"/>
      <c r="K6" s="42"/>
      <c r="L6" s="42"/>
    </row>
    <row r="7" spans="1:22">
      <c r="A7" s="42"/>
      <c r="B7" s="42"/>
      <c r="C7" s="42"/>
      <c r="D7" s="42"/>
      <c r="E7" s="42"/>
      <c r="F7" s="42"/>
      <c r="G7" s="42"/>
      <c r="H7" s="42"/>
      <c r="I7" s="42"/>
      <c r="J7" s="42"/>
      <c r="K7" s="42"/>
      <c r="L7" s="42"/>
    </row>
    <row r="8" spans="1:22">
      <c r="A8" s="42"/>
      <c r="B8" s="42"/>
      <c r="C8" s="42"/>
      <c r="D8" s="42"/>
      <c r="E8" s="42"/>
      <c r="F8" s="42"/>
      <c r="G8" s="42"/>
      <c r="H8" s="42"/>
      <c r="I8" s="42"/>
      <c r="J8" s="42"/>
      <c r="K8" s="42"/>
      <c r="L8" s="42"/>
    </row>
    <row r="9" spans="1:22">
      <c r="A9" s="42"/>
      <c r="B9" s="42"/>
      <c r="C9" s="42"/>
      <c r="D9" s="42"/>
      <c r="E9" s="42"/>
      <c r="F9" s="42"/>
      <c r="G9" s="42"/>
      <c r="H9" s="42"/>
      <c r="I9" s="42"/>
      <c r="J9" s="42"/>
      <c r="K9" s="42"/>
      <c r="L9" s="42"/>
    </row>
    <row r="10" spans="1:22">
      <c r="A10" s="42"/>
      <c r="B10" s="42"/>
      <c r="C10" s="42"/>
      <c r="D10" s="42"/>
      <c r="E10" s="42"/>
      <c r="F10" s="42"/>
      <c r="G10" s="42"/>
      <c r="H10" s="42"/>
      <c r="I10" s="42"/>
      <c r="J10" s="42"/>
      <c r="K10" s="42"/>
      <c r="L10" s="42"/>
    </row>
    <row r="11" spans="1:22">
      <c r="A11" s="42"/>
      <c r="B11" s="42"/>
      <c r="C11" s="42"/>
      <c r="D11" s="42"/>
      <c r="E11" s="42"/>
      <c r="F11" s="42"/>
      <c r="G11" s="42"/>
      <c r="H11" s="42"/>
      <c r="I11" s="42"/>
      <c r="J11" s="42"/>
      <c r="K11" s="42"/>
      <c r="L11" s="42"/>
    </row>
    <row r="12" spans="1:22">
      <c r="A12" s="42"/>
      <c r="B12" s="42"/>
      <c r="C12" s="42"/>
      <c r="D12" s="42"/>
      <c r="E12" s="42"/>
      <c r="F12" s="42"/>
      <c r="G12" s="42"/>
      <c r="H12" s="42"/>
      <c r="I12" s="42"/>
      <c r="J12" s="42"/>
      <c r="K12" s="42"/>
      <c r="L12" s="42"/>
    </row>
    <row r="13" spans="1:22">
      <c r="A13" s="42"/>
      <c r="B13" s="42"/>
      <c r="C13" s="42"/>
      <c r="D13" s="42"/>
      <c r="E13" s="42"/>
      <c r="F13" s="42"/>
      <c r="G13" s="42"/>
      <c r="H13" s="42"/>
      <c r="I13" s="42"/>
      <c r="J13" s="42"/>
      <c r="K13" s="42"/>
      <c r="L13" s="42"/>
    </row>
    <row r="14" spans="1:22">
      <c r="A14" s="42"/>
      <c r="B14" s="42"/>
      <c r="C14" s="42"/>
      <c r="D14" s="42"/>
      <c r="E14" s="42"/>
      <c r="F14" s="42"/>
      <c r="G14" s="42"/>
      <c r="H14" s="42"/>
      <c r="I14" s="42"/>
      <c r="J14" s="42"/>
      <c r="K14" s="42"/>
      <c r="L14" s="42"/>
    </row>
    <row r="15" spans="1:22">
      <c r="A15" s="42"/>
      <c r="B15" s="42"/>
      <c r="C15" s="42"/>
      <c r="D15" s="42"/>
      <c r="E15" s="42"/>
      <c r="F15" s="42"/>
      <c r="G15" s="42"/>
      <c r="H15" s="42"/>
      <c r="I15" s="42"/>
      <c r="J15" s="42"/>
      <c r="K15" s="42"/>
      <c r="L15" s="42"/>
    </row>
    <row r="16" spans="1:22">
      <c r="A16" s="42"/>
      <c r="B16" s="42"/>
      <c r="C16" s="42"/>
      <c r="D16" s="42"/>
      <c r="E16" s="42"/>
      <c r="F16" s="42"/>
      <c r="G16" s="42"/>
      <c r="H16" s="42"/>
      <c r="I16" s="42"/>
      <c r="J16" s="42"/>
      <c r="K16" s="42"/>
      <c r="L16" s="42"/>
    </row>
    <row r="17" spans="1:12">
      <c r="A17" s="42"/>
      <c r="B17" s="42"/>
      <c r="C17" s="42"/>
      <c r="D17" s="42"/>
      <c r="E17" s="42"/>
      <c r="F17" s="42"/>
      <c r="G17" s="42"/>
      <c r="H17" s="42"/>
      <c r="I17" s="42"/>
      <c r="J17" s="42"/>
      <c r="K17" s="42"/>
      <c r="L17" s="42"/>
    </row>
    <row r="18" spans="1:12">
      <c r="A18" s="42"/>
      <c r="B18" s="42"/>
      <c r="C18" s="42"/>
      <c r="D18" s="42"/>
      <c r="E18" s="42"/>
      <c r="F18" s="42"/>
      <c r="G18" s="42"/>
      <c r="H18" s="42"/>
      <c r="I18" s="42"/>
      <c r="J18" s="42"/>
      <c r="K18" s="42"/>
      <c r="L18" s="42"/>
    </row>
    <row r="19" spans="1:12">
      <c r="A19" s="42"/>
      <c r="B19" s="42"/>
      <c r="C19" s="42"/>
      <c r="D19" s="42"/>
      <c r="E19" s="42"/>
      <c r="F19" s="42"/>
      <c r="G19" s="42"/>
      <c r="H19" s="42"/>
      <c r="I19" s="42"/>
      <c r="J19" s="42"/>
      <c r="K19" s="42"/>
      <c r="L19" s="42"/>
    </row>
    <row r="20" spans="1:12">
      <c r="A20" s="42"/>
      <c r="B20" s="42"/>
      <c r="C20" s="42"/>
      <c r="D20" s="42"/>
      <c r="E20" s="42"/>
      <c r="F20" s="42"/>
      <c r="G20" s="42"/>
      <c r="H20" s="42"/>
      <c r="I20" s="42"/>
      <c r="J20" s="42"/>
      <c r="K20" s="42"/>
      <c r="L20" s="42"/>
    </row>
    <row r="21" spans="1:12">
      <c r="A21" s="42"/>
      <c r="B21" s="42"/>
      <c r="C21" s="42"/>
      <c r="D21" s="42"/>
      <c r="E21" s="42"/>
      <c r="F21" s="42"/>
      <c r="G21" s="42"/>
      <c r="H21" s="42"/>
      <c r="I21" s="42"/>
      <c r="J21" s="42"/>
      <c r="K21" s="42"/>
      <c r="L21" s="42"/>
    </row>
    <row r="22" spans="1:12">
      <c r="A22" s="45"/>
      <c r="B22" s="46"/>
      <c r="C22" s="46"/>
      <c r="D22" s="46"/>
      <c r="E22" s="42"/>
      <c r="F22" s="42"/>
      <c r="G22" s="42"/>
      <c r="H22" s="42"/>
      <c r="I22" s="42"/>
      <c r="J22" s="42"/>
      <c r="K22" s="42"/>
      <c r="L22" s="42"/>
    </row>
    <row r="23" spans="1:12" ht="15" customHeight="1">
      <c r="A23" s="47"/>
      <c r="B23" s="47"/>
      <c r="C23" s="47"/>
      <c r="D23" s="47"/>
      <c r="E23" s="42"/>
      <c r="F23" s="42"/>
      <c r="G23" s="42"/>
      <c r="H23" s="42"/>
      <c r="I23" s="42"/>
      <c r="J23" s="42"/>
      <c r="K23" s="42"/>
      <c r="L23" s="42"/>
    </row>
    <row r="24" spans="1:12" ht="15" customHeight="1">
      <c r="A24" s="47"/>
      <c r="B24" s="47"/>
      <c r="C24" s="47"/>
      <c r="D24" s="47"/>
      <c r="E24" s="42"/>
      <c r="F24" s="42"/>
      <c r="G24" s="42"/>
      <c r="H24" s="42"/>
      <c r="I24" s="42"/>
      <c r="J24" s="42"/>
      <c r="K24" s="42"/>
      <c r="L24" s="42"/>
    </row>
    <row r="25" spans="1:12" ht="15" customHeight="1">
      <c r="A25" s="47"/>
      <c r="B25" s="47"/>
      <c r="C25" s="47"/>
      <c r="D25" s="47"/>
      <c r="E25" s="42"/>
      <c r="F25" s="42"/>
      <c r="G25" s="42"/>
      <c r="H25" s="42"/>
      <c r="I25" s="42"/>
      <c r="J25" s="42"/>
      <c r="K25" s="42"/>
      <c r="L25" s="42"/>
    </row>
    <row r="26" spans="1:12">
      <c r="A26" s="42"/>
      <c r="B26" s="42"/>
      <c r="C26" s="42"/>
      <c r="D26" s="42"/>
      <c r="E26" s="42"/>
      <c r="F26" s="42"/>
      <c r="G26" s="42"/>
      <c r="H26" s="42"/>
      <c r="I26" s="42"/>
      <c r="J26" s="42"/>
      <c r="K26" s="42"/>
      <c r="L26" s="42"/>
    </row>
    <row r="27" spans="1:12">
      <c r="A27" s="42"/>
      <c r="B27" s="42"/>
      <c r="C27" s="42"/>
      <c r="D27" s="42"/>
      <c r="E27" s="42"/>
      <c r="F27" s="42"/>
      <c r="G27" s="42"/>
      <c r="H27" s="42"/>
      <c r="I27" s="42"/>
      <c r="J27" s="42"/>
      <c r="K27" s="42"/>
      <c r="L27" s="42"/>
    </row>
    <row r="28" spans="1:12">
      <c r="A28" s="42"/>
      <c r="B28" s="42"/>
      <c r="C28" s="42"/>
      <c r="D28" s="42"/>
      <c r="E28" s="42"/>
      <c r="F28" s="42"/>
      <c r="G28" s="42"/>
      <c r="H28" s="42"/>
      <c r="I28" s="42"/>
      <c r="J28" s="42"/>
      <c r="K28" s="42"/>
      <c r="L28" s="42"/>
    </row>
    <row r="29" spans="1:12">
      <c r="A29" s="42"/>
      <c r="B29" s="42"/>
      <c r="C29" s="42"/>
      <c r="D29" s="42"/>
      <c r="E29" s="42"/>
      <c r="F29" s="42"/>
      <c r="G29" s="42"/>
      <c r="H29" s="42"/>
      <c r="I29" s="42"/>
      <c r="J29" s="42"/>
      <c r="K29" s="42"/>
      <c r="L29" s="42"/>
    </row>
    <row r="30" spans="1:12">
      <c r="A30" s="42"/>
      <c r="B30" s="42"/>
      <c r="C30" s="42"/>
      <c r="D30" s="42"/>
      <c r="E30" s="42"/>
      <c r="F30" s="42"/>
      <c r="G30" s="42"/>
      <c r="H30" s="42"/>
      <c r="I30" s="42"/>
      <c r="J30" s="42"/>
      <c r="K30" s="42"/>
      <c r="L30" s="42"/>
    </row>
    <row r="31" spans="1:12">
      <c r="A31" s="42"/>
      <c r="B31" s="42"/>
      <c r="C31" s="42"/>
      <c r="D31" s="42"/>
      <c r="E31" s="42"/>
      <c r="F31" s="42"/>
      <c r="G31" s="42"/>
      <c r="H31" s="42"/>
      <c r="I31" s="42"/>
      <c r="J31" s="42"/>
      <c r="K31" s="42"/>
      <c r="L31" s="42"/>
    </row>
    <row r="32" spans="1:12">
      <c r="A32" s="42"/>
      <c r="B32" s="42"/>
      <c r="C32" s="42"/>
      <c r="D32" s="42"/>
      <c r="E32" s="42"/>
      <c r="F32" s="42"/>
      <c r="G32" s="42"/>
      <c r="H32" s="42"/>
      <c r="I32" s="42"/>
      <c r="J32" s="42"/>
      <c r="K32" s="42"/>
      <c r="L32" s="42"/>
    </row>
    <row r="33" spans="1:12">
      <c r="A33" s="42"/>
      <c r="B33" s="42"/>
      <c r="C33" s="42"/>
      <c r="D33" s="42"/>
      <c r="E33" s="42"/>
      <c r="F33" s="42"/>
      <c r="G33" s="42"/>
      <c r="H33" s="42"/>
      <c r="I33" s="42"/>
      <c r="J33" s="42"/>
      <c r="K33" s="42"/>
      <c r="L33" s="42"/>
    </row>
    <row r="34" spans="1:12">
      <c r="A34" s="42"/>
      <c r="B34" s="42"/>
      <c r="C34" s="42"/>
      <c r="D34" s="42"/>
      <c r="E34" s="42"/>
      <c r="F34" s="42"/>
      <c r="G34" s="42"/>
      <c r="H34" s="42"/>
      <c r="I34" s="42"/>
      <c r="J34" s="42"/>
      <c r="K34" s="42"/>
      <c r="L34" s="42"/>
    </row>
    <row r="35" spans="1:12">
      <c r="A35" s="42"/>
      <c r="B35" s="42"/>
      <c r="C35" s="42"/>
      <c r="D35" s="42"/>
      <c r="E35" s="42"/>
      <c r="F35" s="42"/>
      <c r="G35" s="42"/>
      <c r="H35" s="42"/>
      <c r="I35" s="42"/>
      <c r="J35" s="42"/>
      <c r="K35" s="42"/>
      <c r="L35" s="42"/>
    </row>
    <row r="36" spans="1:12">
      <c r="A36" s="42"/>
      <c r="B36" s="42"/>
      <c r="C36" s="42"/>
      <c r="D36" s="42"/>
      <c r="E36" s="42"/>
      <c r="F36" s="42"/>
      <c r="G36" s="42"/>
      <c r="H36" s="42"/>
      <c r="I36" s="42"/>
      <c r="J36" s="42"/>
      <c r="K36" s="42"/>
      <c r="L36" s="42"/>
    </row>
    <row r="37" spans="1:12">
      <c r="A37" s="42"/>
      <c r="B37" s="42"/>
      <c r="C37" s="42"/>
      <c r="D37" s="42"/>
      <c r="E37" s="42"/>
      <c r="F37" s="42"/>
      <c r="G37" s="42"/>
      <c r="H37" s="42"/>
      <c r="I37" s="42"/>
      <c r="J37" s="42"/>
      <c r="K37" s="42"/>
      <c r="L37" s="42"/>
    </row>
    <row r="38" spans="1:12">
      <c r="A38" s="42"/>
      <c r="B38" s="42"/>
      <c r="C38" s="42"/>
      <c r="D38" s="42"/>
      <c r="E38" s="42"/>
      <c r="F38" s="42"/>
      <c r="G38" s="42"/>
      <c r="H38" s="42"/>
      <c r="I38" s="42"/>
      <c r="J38" s="42"/>
      <c r="K38" s="42"/>
      <c r="L38" s="42"/>
    </row>
    <row r="39" spans="1:12">
      <c r="A39" s="42"/>
      <c r="B39" s="42"/>
      <c r="C39" s="42"/>
      <c r="D39" s="42"/>
      <c r="E39" s="42"/>
      <c r="F39" s="42"/>
      <c r="G39" s="42"/>
      <c r="H39" s="42"/>
      <c r="I39" s="42"/>
      <c r="J39" s="42"/>
      <c r="K39" s="42"/>
      <c r="L39" s="42"/>
    </row>
    <row r="40" spans="1:12">
      <c r="A40" s="42"/>
      <c r="B40" s="42"/>
      <c r="C40" s="42"/>
      <c r="D40" s="42"/>
      <c r="E40" s="42"/>
      <c r="F40" s="42"/>
      <c r="G40" s="42"/>
      <c r="H40" s="42"/>
      <c r="I40" s="42"/>
      <c r="J40" s="42"/>
      <c r="K40" s="42"/>
      <c r="L40" s="42"/>
    </row>
    <row r="41" spans="1:12">
      <c r="A41" s="42"/>
      <c r="B41" s="42"/>
      <c r="C41" s="42"/>
      <c r="D41" s="42"/>
      <c r="E41" s="42"/>
      <c r="F41" s="42"/>
      <c r="G41" s="42"/>
      <c r="H41" s="42"/>
      <c r="I41" s="42"/>
      <c r="J41" s="42"/>
      <c r="K41" s="42"/>
      <c r="L41" s="42"/>
    </row>
    <row r="42" spans="1:12">
      <c r="A42" s="42"/>
      <c r="B42" s="42"/>
      <c r="C42" s="42"/>
      <c r="D42" s="42"/>
      <c r="E42" s="42"/>
      <c r="F42" s="42"/>
      <c r="G42" s="42"/>
      <c r="H42" s="42"/>
      <c r="I42" s="42"/>
      <c r="J42" s="42"/>
      <c r="K42" s="42"/>
      <c r="L42" s="42"/>
    </row>
    <row r="43" spans="1:12">
      <c r="A43" s="42"/>
      <c r="B43" s="42"/>
      <c r="C43" s="48"/>
      <c r="D43" s="42"/>
      <c r="E43" s="42"/>
      <c r="F43" s="42"/>
      <c r="G43" s="42"/>
      <c r="H43" s="42"/>
      <c r="I43" s="42"/>
      <c r="J43" s="42"/>
      <c r="K43" s="42"/>
      <c r="L43" s="42"/>
    </row>
    <row r="44" spans="1:12">
      <c r="A44" s="42"/>
      <c r="B44" s="42"/>
      <c r="C44" s="42"/>
      <c r="D44" s="42"/>
      <c r="E44" s="42"/>
      <c r="F44" s="42"/>
      <c r="G44" s="42"/>
      <c r="H44" s="42"/>
      <c r="I44" s="42"/>
      <c r="J44" s="42"/>
      <c r="K44" s="42"/>
      <c r="L44" s="42"/>
    </row>
    <row r="45" spans="1:12">
      <c r="A45" s="42"/>
      <c r="B45" s="42"/>
      <c r="C45" s="42"/>
      <c r="D45" s="42"/>
      <c r="E45" s="42"/>
      <c r="F45" s="42"/>
      <c r="G45" s="42"/>
      <c r="H45" s="42"/>
      <c r="I45" s="42"/>
      <c r="J45" s="42"/>
      <c r="K45" s="42"/>
      <c r="L45" s="42"/>
    </row>
    <row r="46" spans="1:12">
      <c r="A46" s="42"/>
      <c r="B46" s="42"/>
      <c r="C46" s="42"/>
      <c r="D46" s="42"/>
      <c r="E46" s="42"/>
      <c r="F46" s="42"/>
      <c r="G46" s="42"/>
      <c r="H46" s="42"/>
      <c r="I46" s="42"/>
      <c r="J46" s="42"/>
      <c r="K46" s="42"/>
      <c r="L46" s="42"/>
    </row>
    <row r="47" spans="1:12">
      <c r="A47" s="42"/>
      <c r="B47" s="42"/>
      <c r="C47" s="42"/>
      <c r="D47" s="42"/>
      <c r="E47" s="42"/>
      <c r="F47" s="42"/>
      <c r="G47" s="42"/>
      <c r="H47" s="42"/>
      <c r="I47" s="42"/>
      <c r="J47" s="42"/>
      <c r="K47" s="42"/>
      <c r="L47" s="42"/>
    </row>
    <row r="48" spans="1:12">
      <c r="A48" s="42"/>
      <c r="B48" s="42"/>
      <c r="C48" s="42"/>
      <c r="D48" s="42"/>
      <c r="E48" s="42"/>
      <c r="F48" s="42"/>
      <c r="G48" s="42"/>
      <c r="H48" s="42"/>
      <c r="I48" s="42"/>
      <c r="J48" s="42"/>
      <c r="K48" s="42"/>
      <c r="L48" s="42"/>
    </row>
    <row r="49" spans="1:15">
      <c r="A49" s="42"/>
      <c r="B49" s="42"/>
      <c r="C49" s="42"/>
      <c r="D49" s="42"/>
      <c r="E49" s="42"/>
      <c r="F49" s="42"/>
      <c r="G49" s="42"/>
      <c r="H49" s="42"/>
      <c r="I49" s="42"/>
      <c r="J49" s="42"/>
      <c r="K49" s="42"/>
      <c r="L49" s="42"/>
    </row>
    <row r="50" spans="1:15">
      <c r="A50" s="42"/>
      <c r="B50" s="42"/>
      <c r="C50" s="42"/>
      <c r="D50" s="42"/>
      <c r="E50" s="42"/>
      <c r="F50" s="42"/>
      <c r="G50" s="42"/>
      <c r="H50" s="42"/>
      <c r="I50" s="42"/>
      <c r="J50" s="42"/>
      <c r="K50" s="42"/>
      <c r="L50" s="42"/>
    </row>
    <row r="51" spans="1:15">
      <c r="A51" s="42"/>
      <c r="B51" s="42"/>
      <c r="C51" s="42"/>
      <c r="D51" s="42"/>
      <c r="E51" s="42"/>
      <c r="F51" s="42"/>
      <c r="G51" s="42"/>
      <c r="H51" s="42"/>
      <c r="I51" s="42"/>
      <c r="J51" s="42"/>
      <c r="K51" s="42"/>
      <c r="L51" s="42"/>
    </row>
    <row r="52" spans="1:15">
      <c r="A52" s="42"/>
      <c r="B52" s="42"/>
      <c r="C52" s="42"/>
      <c r="D52" s="42"/>
      <c r="E52" s="42"/>
      <c r="F52" s="42"/>
      <c r="G52" s="42"/>
      <c r="H52" s="42"/>
      <c r="I52" s="42"/>
      <c r="J52" s="42"/>
      <c r="K52" s="42"/>
      <c r="L52" s="42"/>
    </row>
    <row r="53" spans="1:15">
      <c r="A53" s="42"/>
      <c r="B53" s="42"/>
      <c r="C53" s="42"/>
      <c r="D53" s="42"/>
      <c r="E53" s="42"/>
      <c r="F53" s="42"/>
      <c r="G53" s="42"/>
      <c r="H53" s="42"/>
      <c r="I53" s="42"/>
      <c r="J53" s="42"/>
      <c r="K53" s="42"/>
      <c r="L53" s="42"/>
    </row>
    <row r="54" spans="1:15">
      <c r="A54" s="42"/>
      <c r="B54" s="42"/>
      <c r="C54" s="42"/>
      <c r="D54" s="42"/>
      <c r="E54" s="42"/>
      <c r="F54" s="42"/>
      <c r="G54" s="42"/>
      <c r="H54" s="42"/>
      <c r="I54" s="42"/>
      <c r="J54" s="42"/>
      <c r="K54" s="42"/>
      <c r="L54" s="42"/>
    </row>
    <row r="55" spans="1:15">
      <c r="A55" s="42"/>
      <c r="B55" s="42"/>
      <c r="C55" s="42"/>
      <c r="D55" s="42"/>
      <c r="E55" s="42"/>
      <c r="F55" s="42"/>
      <c r="G55" s="42"/>
      <c r="H55" s="42"/>
      <c r="I55" s="42"/>
      <c r="J55" s="42"/>
      <c r="K55" s="42"/>
      <c r="L55" s="42"/>
    </row>
    <row r="56" spans="1:15">
      <c r="A56" s="42"/>
      <c r="B56" s="42"/>
      <c r="C56" s="42"/>
      <c r="D56" s="42"/>
      <c r="E56" s="42"/>
      <c r="F56" s="42"/>
      <c r="G56" s="42"/>
      <c r="H56" s="42"/>
      <c r="I56" s="42"/>
      <c r="J56" s="42"/>
      <c r="K56" s="42"/>
      <c r="L56" s="42"/>
    </row>
    <row r="57" spans="1:15">
      <c r="A57" s="42"/>
      <c r="B57" s="42"/>
      <c r="C57" s="42"/>
      <c r="D57" s="42"/>
      <c r="E57" s="42"/>
      <c r="F57" s="42"/>
      <c r="G57" s="49"/>
      <c r="H57" s="50"/>
      <c r="I57" s="42"/>
      <c r="J57" s="42"/>
      <c r="K57" s="42"/>
      <c r="L57" s="42"/>
    </row>
    <row r="58" spans="1:15">
      <c r="A58" s="42"/>
      <c r="B58" s="42"/>
      <c r="C58" s="42"/>
      <c r="D58" s="42"/>
      <c r="E58" s="42"/>
      <c r="F58" s="42"/>
      <c r="G58" s="42"/>
      <c r="H58" s="42"/>
      <c r="I58" s="42"/>
      <c r="J58" s="42"/>
      <c r="K58" s="42"/>
      <c r="L58" s="42"/>
    </row>
    <row r="59" spans="1:15">
      <c r="A59" s="42"/>
      <c r="B59" s="42"/>
      <c r="C59" s="42"/>
      <c r="D59" s="42"/>
      <c r="E59" s="42"/>
      <c r="F59" s="42"/>
      <c r="G59" s="42"/>
      <c r="H59" s="42"/>
      <c r="I59" s="42"/>
      <c r="J59" s="42"/>
      <c r="K59" s="42"/>
      <c r="L59" s="42"/>
    </row>
    <row r="60" spans="1:15">
      <c r="A60" s="42"/>
      <c r="B60" s="42"/>
      <c r="C60" s="42"/>
      <c r="D60" s="42"/>
      <c r="E60" s="42"/>
      <c r="F60" s="42"/>
      <c r="G60" s="42"/>
      <c r="H60" s="42"/>
      <c r="I60" s="42"/>
      <c r="J60" s="42"/>
      <c r="K60" s="42"/>
      <c r="L60" s="42"/>
      <c r="N60" s="429"/>
      <c r="O60" s="429"/>
    </row>
    <row r="61" spans="1:15">
      <c r="A61" s="42"/>
      <c r="B61" s="42"/>
      <c r="C61" s="42"/>
      <c r="D61" s="42"/>
      <c r="E61" s="42"/>
      <c r="F61" s="42"/>
      <c r="G61" s="42"/>
      <c r="H61" s="42"/>
      <c r="I61" s="42"/>
      <c r="J61" s="42"/>
      <c r="K61" s="42"/>
      <c r="L61" s="42"/>
      <c r="N61" s="429"/>
      <c r="O61" s="429"/>
    </row>
    <row r="62" spans="1:15">
      <c r="A62" s="42"/>
      <c r="B62" s="42"/>
      <c r="C62" s="42"/>
      <c r="D62" s="63" t="s">
        <v>415</v>
      </c>
      <c r="E62" s="42"/>
      <c r="F62" s="42"/>
      <c r="G62" s="42"/>
      <c r="H62" s="42"/>
      <c r="I62" s="42"/>
      <c r="J62" s="42"/>
      <c r="K62" s="42"/>
      <c r="L62" s="42"/>
      <c r="N62" s="429"/>
      <c r="O62" s="429"/>
    </row>
    <row r="63" spans="1:15">
      <c r="A63" s="42"/>
      <c r="B63" s="42"/>
      <c r="C63" s="42"/>
      <c r="D63" s="42"/>
      <c r="E63" s="42"/>
      <c r="F63" s="42"/>
      <c r="G63" s="42"/>
      <c r="H63" s="42"/>
      <c r="I63" s="42"/>
      <c r="J63" s="42"/>
      <c r="K63" s="42"/>
      <c r="N63" s="429"/>
      <c r="O63" s="429"/>
    </row>
  </sheetData>
  <sheetProtection password="8002" sheet="1" objects="1" scenarios="1"/>
  <mergeCells count="2">
    <mergeCell ref="N62:O63"/>
    <mergeCell ref="N60:O61"/>
  </mergeCells>
  <phoneticPr fontId="23"/>
  <hyperlinks>
    <hyperlink ref="D62" location="'⑤-3.柱上VCT'!A1" display="柱上ＶＣＴについて"/>
    <hyperlink ref="N4" location="表紙!A1" display="表紙シートへ"/>
    <hyperlink ref="N4:O5" location="①.表紙!A1" display="表紙シートへ"/>
    <hyperlink ref="N2" location="③.入力シート!O71" display="入力シートへ"/>
  </hyperlinks>
  <printOptions verticalCentered="1"/>
  <pageMargins left="0.39370078740157483" right="0.39370078740157483" top="0.43307086614173229" bottom="0.19685039370078741" header="0.51181102362204722" footer="0.51181102362204722"/>
  <pageSetup paperSize="9" scale="77" orientation="portrait" r:id="rId1"/>
  <headerFooter alignWithMargins="0">
    <oddFooter>&amp;C無断複製・転載禁止　東京電力パワーグリッド株式会社</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60"/>
  <sheetViews>
    <sheetView showGridLines="0" zoomScaleNormal="100" zoomScaleSheetLayoutView="100" workbookViewId="0">
      <selection activeCell="L4" sqref="L4"/>
    </sheetView>
  </sheetViews>
  <sheetFormatPr defaultRowHeight="13.5"/>
  <cols>
    <col min="1" max="5" width="9" style="211"/>
    <col min="6" max="6" width="9.75" style="211" customWidth="1"/>
    <col min="7" max="16384" width="9" style="211"/>
  </cols>
  <sheetData>
    <row r="1" spans="1:13" ht="17.25">
      <c r="A1" s="622" t="s">
        <v>464</v>
      </c>
      <c r="B1" s="622"/>
      <c r="C1" s="622"/>
      <c r="D1" s="622"/>
      <c r="E1" s="622"/>
      <c r="F1" s="622"/>
      <c r="G1" s="622"/>
      <c r="H1" s="622"/>
      <c r="I1" s="622"/>
    </row>
    <row r="2" spans="1:13" ht="13.5" customHeight="1">
      <c r="L2" s="63" t="str">
        <f>IF(②.自家用受電設備の工事に関するお願い!G78=TRUE,"入力シートへ","")</f>
        <v/>
      </c>
      <c r="M2" s="254"/>
    </row>
    <row r="3" spans="1:13" ht="13.5" customHeight="1">
      <c r="A3" s="212" t="s">
        <v>514</v>
      </c>
      <c r="B3" s="212"/>
      <c r="C3" s="212"/>
      <c r="D3" s="212"/>
      <c r="E3" s="212"/>
      <c r="F3" s="212"/>
      <c r="G3" s="212"/>
      <c r="H3" s="212"/>
      <c r="I3" s="212"/>
      <c r="L3" s="254"/>
      <c r="M3" s="254"/>
    </row>
    <row r="4" spans="1:13" ht="13.5" customHeight="1">
      <c r="A4" s="212"/>
      <c r="B4" s="212"/>
      <c r="C4" s="212"/>
      <c r="D4" s="212"/>
      <c r="E4" s="212"/>
      <c r="F4" s="212"/>
      <c r="G4" s="212"/>
      <c r="H4" s="212"/>
      <c r="I4" s="212"/>
      <c r="L4" s="63" t="s">
        <v>538</v>
      </c>
      <c r="M4" s="254"/>
    </row>
    <row r="5" spans="1:13" ht="13.5" customHeight="1">
      <c r="A5" s="212"/>
      <c r="B5" s="212" t="s">
        <v>391</v>
      </c>
      <c r="C5" s="212"/>
      <c r="D5" s="212"/>
      <c r="E5" s="212"/>
      <c r="F5" s="212"/>
      <c r="G5" s="212"/>
      <c r="H5" s="212"/>
      <c r="I5" s="212"/>
      <c r="L5" s="254"/>
      <c r="M5" s="254"/>
    </row>
    <row r="6" spans="1:13">
      <c r="A6" s="212"/>
      <c r="B6" s="212" t="s">
        <v>392</v>
      </c>
      <c r="C6" s="212"/>
      <c r="D6" s="212"/>
      <c r="E6" s="212"/>
      <c r="F6" s="212"/>
      <c r="G6" s="212"/>
      <c r="H6" s="212"/>
      <c r="I6" s="212"/>
      <c r="L6" s="253"/>
      <c r="M6" s="253"/>
    </row>
    <row r="7" spans="1:13">
      <c r="A7" s="212"/>
      <c r="B7" s="212"/>
      <c r="C7" s="212"/>
      <c r="D7" s="212"/>
      <c r="E7" s="212"/>
      <c r="F7" s="212"/>
      <c r="G7" s="212"/>
      <c r="H7" s="212"/>
      <c r="I7" s="212"/>
    </row>
    <row r="30" spans="6:9">
      <c r="F30" s="623" t="s">
        <v>465</v>
      </c>
      <c r="G30" s="623"/>
      <c r="H30" s="623"/>
      <c r="I30" s="623"/>
    </row>
    <row r="31" spans="6:9">
      <c r="F31" s="624"/>
      <c r="G31" s="624"/>
      <c r="H31" s="624"/>
      <c r="I31" s="624"/>
    </row>
    <row r="32" spans="6:9">
      <c r="F32" s="625" t="s">
        <v>393</v>
      </c>
      <c r="G32" s="626"/>
      <c r="H32" s="627"/>
      <c r="I32" s="213" t="s">
        <v>394</v>
      </c>
    </row>
    <row r="33" spans="6:9" ht="13.5" customHeight="1">
      <c r="F33" s="603" t="s">
        <v>395</v>
      </c>
      <c r="G33" s="604"/>
      <c r="H33" s="605"/>
      <c r="I33" s="214">
        <v>1</v>
      </c>
    </row>
    <row r="34" spans="6:9">
      <c r="F34" s="603" t="s">
        <v>396</v>
      </c>
      <c r="G34" s="604"/>
      <c r="H34" s="605"/>
      <c r="I34" s="214">
        <v>1</v>
      </c>
    </row>
    <row r="35" spans="6:9">
      <c r="F35" s="603" t="s">
        <v>397</v>
      </c>
      <c r="G35" s="604"/>
      <c r="H35" s="605"/>
      <c r="I35" s="214">
        <v>1</v>
      </c>
    </row>
    <row r="36" spans="6:9">
      <c r="F36" s="603" t="s">
        <v>398</v>
      </c>
      <c r="G36" s="604"/>
      <c r="H36" s="605"/>
      <c r="I36" s="214">
        <v>2</v>
      </c>
    </row>
    <row r="37" spans="6:9">
      <c r="F37" s="603" t="s">
        <v>399</v>
      </c>
      <c r="G37" s="604"/>
      <c r="H37" s="605"/>
      <c r="I37" s="214">
        <v>1</v>
      </c>
    </row>
    <row r="38" spans="6:9">
      <c r="F38" s="603" t="s">
        <v>400</v>
      </c>
      <c r="G38" s="604"/>
      <c r="H38" s="605"/>
      <c r="I38" s="214">
        <v>1</v>
      </c>
    </row>
    <row r="39" spans="6:9">
      <c r="F39" s="603" t="s">
        <v>401</v>
      </c>
      <c r="G39" s="604"/>
      <c r="H39" s="605"/>
      <c r="I39" s="214">
        <v>1</v>
      </c>
    </row>
    <row r="40" spans="6:9">
      <c r="F40" s="603" t="s">
        <v>402</v>
      </c>
      <c r="G40" s="604"/>
      <c r="H40" s="605"/>
      <c r="I40" s="214">
        <v>2</v>
      </c>
    </row>
    <row r="41" spans="6:9">
      <c r="F41" s="603" t="s">
        <v>403</v>
      </c>
      <c r="G41" s="604"/>
      <c r="H41" s="605"/>
      <c r="I41" s="214">
        <v>2</v>
      </c>
    </row>
    <row r="42" spans="6:9">
      <c r="F42" s="603" t="s">
        <v>404</v>
      </c>
      <c r="G42" s="604"/>
      <c r="H42" s="605"/>
      <c r="I42" s="214">
        <v>3</v>
      </c>
    </row>
    <row r="43" spans="6:9">
      <c r="F43" s="614" t="s">
        <v>405</v>
      </c>
      <c r="G43" s="615"/>
      <c r="H43" s="616"/>
      <c r="I43" s="606">
        <v>6</v>
      </c>
    </row>
    <row r="44" spans="6:9">
      <c r="F44" s="618" t="s">
        <v>406</v>
      </c>
      <c r="G44" s="619"/>
      <c r="H44" s="620"/>
      <c r="I44" s="607"/>
    </row>
    <row r="45" spans="6:9">
      <c r="F45" s="621" t="s">
        <v>407</v>
      </c>
      <c r="G45" s="621"/>
      <c r="H45" s="621"/>
      <c r="I45" s="214" t="s">
        <v>408</v>
      </c>
    </row>
    <row r="46" spans="6:9">
      <c r="F46" s="612" t="s">
        <v>409</v>
      </c>
      <c r="G46" s="612"/>
      <c r="H46" s="612"/>
      <c r="I46" s="613" t="s">
        <v>408</v>
      </c>
    </row>
    <row r="47" spans="6:9">
      <c r="F47" s="617" t="s">
        <v>410</v>
      </c>
      <c r="G47" s="617"/>
      <c r="H47" s="617"/>
      <c r="I47" s="613"/>
    </row>
    <row r="49" spans="1:13">
      <c r="A49" s="610" t="s">
        <v>411</v>
      </c>
      <c r="B49" s="611"/>
      <c r="C49" s="611"/>
      <c r="D49" s="611"/>
      <c r="E49" s="611"/>
      <c r="F49" s="611"/>
      <c r="G49" s="611"/>
      <c r="H49" s="611"/>
      <c r="I49" s="611"/>
    </row>
    <row r="50" spans="1:13">
      <c r="A50" s="611"/>
      <c r="B50" s="611"/>
      <c r="C50" s="611"/>
      <c r="D50" s="611"/>
      <c r="E50" s="611"/>
      <c r="F50" s="611"/>
      <c r="G50" s="611"/>
      <c r="H50" s="611"/>
      <c r="I50" s="611"/>
    </row>
    <row r="51" spans="1:13">
      <c r="A51" s="610" t="s">
        <v>412</v>
      </c>
      <c r="B51" s="611"/>
      <c r="C51" s="611"/>
      <c r="D51" s="611"/>
      <c r="E51" s="611"/>
      <c r="F51" s="611"/>
      <c r="G51" s="611"/>
      <c r="H51" s="611"/>
      <c r="I51" s="611"/>
    </row>
    <row r="52" spans="1:13">
      <c r="A52" s="611"/>
      <c r="B52" s="611"/>
      <c r="C52" s="611"/>
      <c r="D52" s="611"/>
      <c r="E52" s="611"/>
      <c r="F52" s="611"/>
      <c r="G52" s="611"/>
      <c r="H52" s="611"/>
      <c r="I52" s="611"/>
    </row>
    <row r="53" spans="1:13">
      <c r="A53" s="212" t="s">
        <v>413</v>
      </c>
    </row>
    <row r="54" spans="1:13">
      <c r="A54" s="608" t="s">
        <v>571</v>
      </c>
      <c r="B54" s="609"/>
      <c r="C54" s="609"/>
      <c r="D54" s="609"/>
      <c r="E54" s="609"/>
      <c r="F54" s="609"/>
      <c r="G54" s="609"/>
      <c r="H54" s="609"/>
      <c r="I54" s="609"/>
      <c r="L54" s="253"/>
      <c r="M54" s="253"/>
    </row>
    <row r="55" spans="1:13" ht="13.5" customHeight="1">
      <c r="A55" s="609"/>
      <c r="B55" s="609"/>
      <c r="C55" s="609"/>
      <c r="D55" s="609"/>
      <c r="E55" s="609"/>
      <c r="F55" s="609"/>
      <c r="G55" s="609"/>
      <c r="H55" s="609"/>
      <c r="I55" s="609"/>
      <c r="L55" s="63"/>
      <c r="M55" s="254"/>
    </row>
    <row r="56" spans="1:13" ht="13.5" customHeight="1">
      <c r="A56" s="212" t="s">
        <v>414</v>
      </c>
      <c r="L56" s="254"/>
      <c r="M56" s="254"/>
    </row>
    <row r="57" spans="1:13" ht="13.5" customHeight="1">
      <c r="A57" s="212" t="s">
        <v>466</v>
      </c>
      <c r="L57" s="63"/>
      <c r="M57" s="254"/>
    </row>
    <row r="58" spans="1:13" ht="13.5" customHeight="1">
      <c r="A58" s="215" t="s">
        <v>417</v>
      </c>
      <c r="B58" s="216"/>
      <c r="C58" s="216"/>
      <c r="D58" s="216"/>
      <c r="E58" s="216"/>
      <c r="F58" s="216"/>
      <c r="G58" s="216"/>
      <c r="H58" s="216"/>
      <c r="I58" s="216"/>
      <c r="L58" s="254"/>
      <c r="M58" s="254"/>
    </row>
    <row r="59" spans="1:13">
      <c r="A59" s="216"/>
      <c r="B59" s="216"/>
      <c r="C59" s="216"/>
      <c r="D59" s="216"/>
      <c r="E59" s="216"/>
      <c r="F59" s="216"/>
      <c r="G59" s="216" t="s">
        <v>418</v>
      </c>
      <c r="H59" s="216"/>
      <c r="I59" s="216"/>
    </row>
    <row r="60" spans="1:13">
      <c r="B60" s="217" t="s">
        <v>416</v>
      </c>
    </row>
  </sheetData>
  <sheetProtection password="8002" sheet="1" objects="1" scenarios="1"/>
  <mergeCells count="23">
    <mergeCell ref="A1:I1"/>
    <mergeCell ref="F30:I31"/>
    <mergeCell ref="F32:H32"/>
    <mergeCell ref="F33:H33"/>
    <mergeCell ref="F34:H34"/>
    <mergeCell ref="A54:I55"/>
    <mergeCell ref="F40:H40"/>
    <mergeCell ref="F41:H41"/>
    <mergeCell ref="A49:I50"/>
    <mergeCell ref="A51:I52"/>
    <mergeCell ref="F46:H46"/>
    <mergeCell ref="I46:I47"/>
    <mergeCell ref="F42:H42"/>
    <mergeCell ref="F43:H43"/>
    <mergeCell ref="F47:H47"/>
    <mergeCell ref="F44:H44"/>
    <mergeCell ref="F45:H45"/>
    <mergeCell ref="F35:H35"/>
    <mergeCell ref="F36:H36"/>
    <mergeCell ref="F38:H38"/>
    <mergeCell ref="F39:H39"/>
    <mergeCell ref="I43:I44"/>
    <mergeCell ref="F37:H37"/>
  </mergeCells>
  <phoneticPr fontId="23"/>
  <hyperlinks>
    <hyperlink ref="L2" location="③.入力シート!A1" display="入力シートへ"/>
    <hyperlink ref="L4" location="①.表紙!A1" display="表紙シートへ"/>
  </hyperlinks>
  <pageMargins left="0.78740157480314965" right="0.78740157480314965" top="0.98425196850393704" bottom="0.98425196850393704" header="0.51181102362204722" footer="0.51181102362204722"/>
  <pageSetup paperSize="9" scale="95" orientation="portrait" horizontalDpi="300" verticalDpi="300" r:id="rId1"/>
  <headerFooter alignWithMargins="0">
    <oddFooter>&amp;R目的以外の無断複写・開示禁止　東京電力（株）</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
  <sheetViews>
    <sheetView showGridLines="0" workbookViewId="0">
      <selection activeCell="L4" sqref="L4"/>
    </sheetView>
  </sheetViews>
  <sheetFormatPr defaultRowHeight="13.5"/>
  <sheetData>
    <row r="4" spans="12:12">
      <c r="L4" s="63" t="s">
        <v>538</v>
      </c>
    </row>
  </sheetData>
  <sheetProtection password="8002" sheet="1" objects="1" scenarios="1"/>
  <phoneticPr fontId="89"/>
  <hyperlinks>
    <hyperlink ref="L4" location="①.表紙!A1" display="表紙シートへ"/>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L2:L4"/>
  <sheetViews>
    <sheetView showGridLines="0" workbookViewId="0">
      <selection activeCell="L4" sqref="L4"/>
    </sheetView>
  </sheetViews>
  <sheetFormatPr defaultRowHeight="13.5"/>
  <sheetData>
    <row r="2" spans="12:12">
      <c r="L2" s="63" t="str">
        <f>IF(②.自家用受電設備の工事に関するお願い!G78=TRUE,"入力シートへ","")</f>
        <v/>
      </c>
    </row>
    <row r="4" spans="12:12">
      <c r="L4" s="63" t="s">
        <v>538</v>
      </c>
    </row>
  </sheetData>
  <sheetProtection password="8002" sheet="1" objects="1" scenarios="1"/>
  <phoneticPr fontId="23"/>
  <hyperlinks>
    <hyperlink ref="L2" location="③.入力シート!O41" display="入力シートへ"/>
    <hyperlink ref="L4" location="①.表紙!A1" display="表紙シートへ"/>
  </hyperlinks>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11</vt:i4>
      </vt:variant>
    </vt:vector>
  </HeadingPairs>
  <TitlesOfParts>
    <vt:vector size="29" baseType="lpstr">
      <vt:lpstr>①.表紙</vt:lpstr>
      <vt:lpstr>②.自家用受電設備の工事に関するお願い</vt:lpstr>
      <vt:lpstr>③.入力シート</vt:lpstr>
      <vt:lpstr>④.自家用図面確認・協議票</vt:lpstr>
      <vt:lpstr>⑤-1.推奨機器一覧表</vt:lpstr>
      <vt:lpstr>⑤-2.計器関係</vt:lpstr>
      <vt:lpstr>⑤-3.柱上VCT</vt:lpstr>
      <vt:lpstr>⑤-4.開閉器の施設方法</vt:lpstr>
      <vt:lpstr>⑤-5.開閉器</vt:lpstr>
      <vt:lpstr>⑤-6.ケーブル</vt:lpstr>
      <vt:lpstr>⑤-7.遮断器</vt:lpstr>
      <vt:lpstr>⑤-8.Tr・SC</vt:lpstr>
      <vt:lpstr>⑤-9.SCについてのお願い</vt:lpstr>
      <vt:lpstr>⑥.設備調書</vt:lpstr>
      <vt:lpstr>→以降非表示</vt:lpstr>
      <vt:lpstr>設備データ入力シート</vt:lpstr>
      <vt:lpstr>入力禁止！RPA(26自動入力シート)</vt:lpstr>
      <vt:lpstr>入力禁止！(設備確認票自動作成シート)</vt:lpstr>
      <vt:lpstr>④.自家用図面確認・協議票!Print_Area</vt:lpstr>
      <vt:lpstr>'⑤-1.推奨機器一覧表'!Print_Area</vt:lpstr>
      <vt:lpstr>'⑤-2.計器関係'!Print_Area</vt:lpstr>
      <vt:lpstr>'⑤-3.柱上VCT'!Print_Area</vt:lpstr>
      <vt:lpstr>'⑤-5.開閉器'!Print_Area</vt:lpstr>
      <vt:lpstr>'⑤-6.ケーブル'!Print_Area</vt:lpstr>
      <vt:lpstr>'⑤-7.遮断器'!Print_Area</vt:lpstr>
      <vt:lpstr>'⑤-8.Tr・SC'!Print_Area</vt:lpstr>
      <vt:lpstr>'⑤-9.SCについてのお願い'!Print_Area</vt:lpstr>
      <vt:lpstr>⑥.設備調書!Print_Area</vt:lpstr>
      <vt:lpstr>'入力禁止！(設備確認票自動作成シート)'!Print_Area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2018-09-14T07:14:31Z</cp:lastPrinted>
  <dcterms:created xsi:type="dcterms:W3CDTF">2018-05-30T00:54:47Z</dcterms:created>
  <dcterms:modified xsi:type="dcterms:W3CDTF">2019-08-20T08:52:13Z</dcterms:modified>
</cp:coreProperties>
</file>